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https://affinitywaterltd-my.sharepoint.com/personal/tim_charlesworth_affinitywater_co_uk/Documents/PR19/IAP/Drought resilience/"/>
    </mc:Choice>
  </mc:AlternateContent>
  <bookViews>
    <workbookView xWindow="480" yWindow="135" windowWidth="27795" windowHeight="12330"/>
  </bookViews>
  <sheets>
    <sheet name="Summary" sheetId="15" r:id="rId1"/>
    <sheet name="WRZ1" sheetId="1" r:id="rId2"/>
    <sheet name="WRZ2" sheetId="9" r:id="rId3"/>
    <sheet name="WRZ3" sheetId="10" r:id="rId4"/>
    <sheet name="WRZ4" sheetId="11" r:id="rId5"/>
    <sheet name="WRZ5" sheetId="13" r:id="rId6"/>
    <sheet name="WRZ6" sheetId="14" r:id="rId7"/>
    <sheet name="WRZ7" sheetId="16" r:id="rId8"/>
    <sheet name="WRZ8" sheetId="17"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calcPr calcId="171027"/>
  <fileRecoveryPr autoRecover="0"/>
</workbook>
</file>

<file path=xl/calcChain.xml><?xml version="1.0" encoding="utf-8"?>
<calcChain xmlns="http://schemas.openxmlformats.org/spreadsheetml/2006/main">
  <c r="B22" i="17" l="1"/>
  <c r="B22" i="16"/>
  <c r="B13" i="17"/>
  <c r="B5" i="17"/>
  <c r="B18" i="16"/>
  <c r="B14" i="16"/>
  <c r="B13" i="16"/>
  <c r="B9" i="16"/>
  <c r="B8" i="16"/>
  <c r="B5" i="16"/>
  <c r="B22" i="14"/>
  <c r="B18" i="14"/>
  <c r="B13" i="14"/>
  <c r="B9" i="14"/>
  <c r="B8" i="14"/>
  <c r="B5" i="14"/>
  <c r="B22" i="13"/>
  <c r="B18" i="13"/>
  <c r="B14" i="13"/>
  <c r="B13" i="13"/>
  <c r="B8" i="13"/>
  <c r="B8" i="11"/>
  <c r="B9" i="11"/>
  <c r="B13" i="11"/>
  <c r="B14" i="11"/>
  <c r="B5" i="13"/>
  <c r="B22" i="11"/>
  <c r="B18" i="11"/>
  <c r="B5" i="11"/>
  <c r="B22" i="9"/>
  <c r="B22" i="10"/>
  <c r="B18" i="10"/>
  <c r="B14" i="10"/>
  <c r="B13" i="10"/>
  <c r="B9" i="10"/>
  <c r="B8" i="10"/>
  <c r="B7" i="10"/>
  <c r="B5" i="10"/>
  <c r="B18" i="9"/>
  <c r="B14" i="9"/>
  <c r="B13" i="9"/>
  <c r="B9" i="9"/>
  <c r="B8" i="9"/>
  <c r="B7" i="9"/>
  <c r="B5" i="9"/>
  <c r="B22" i="1"/>
  <c r="B18" i="1"/>
  <c r="B13" i="1"/>
  <c r="B14" i="1"/>
  <c r="B9" i="1" l="1"/>
  <c r="B8" i="1"/>
  <c r="B5" i="1"/>
  <c r="E4" i="1" l="1"/>
  <c r="B10" i="1"/>
  <c r="B16" i="1" s="1"/>
  <c r="B20" i="1" s="1"/>
  <c r="E5" i="1"/>
  <c r="E6" i="1"/>
  <c r="E7" i="1"/>
  <c r="E8" i="1"/>
  <c r="F8" i="1"/>
  <c r="E9" i="1"/>
  <c r="F9" i="1"/>
  <c r="E10" i="1"/>
  <c r="F10" i="1"/>
  <c r="B27" i="1"/>
  <c r="F4" i="1" l="1"/>
  <c r="B24" i="1"/>
  <c r="F5" i="1" s="1"/>
  <c r="B29" i="1"/>
  <c r="B31" i="1" l="1"/>
  <c r="F7" i="1" s="1"/>
  <c r="F6" i="1"/>
  <c r="H14" i="15" l="1"/>
  <c r="B18" i="17"/>
  <c r="B27" i="17" l="1"/>
  <c r="F10" i="17"/>
  <c r="E10" i="17"/>
  <c r="F9" i="17"/>
  <c r="E9" i="17"/>
  <c r="F8" i="17"/>
  <c r="E8" i="17"/>
  <c r="E7" i="17"/>
  <c r="E6" i="17"/>
  <c r="E5" i="17"/>
  <c r="B10" i="17"/>
  <c r="B16" i="17" s="1"/>
  <c r="B20" i="17" s="1"/>
  <c r="E4" i="17"/>
  <c r="B29" i="17" l="1"/>
  <c r="B24" i="17"/>
  <c r="F5" i="17" s="1"/>
  <c r="F4" i="17"/>
  <c r="B31" i="17" l="1"/>
  <c r="F7" i="17" s="1"/>
  <c r="F6" i="17"/>
  <c r="B27" i="16" l="1"/>
  <c r="F10" i="16"/>
  <c r="H13" i="15" s="1"/>
  <c r="E10" i="16"/>
  <c r="F9" i="16"/>
  <c r="E9" i="16"/>
  <c r="F8" i="16"/>
  <c r="E8" i="16"/>
  <c r="E7" i="16"/>
  <c r="E6" i="16"/>
  <c r="E5" i="16"/>
  <c r="B10" i="16"/>
  <c r="B16" i="16" s="1"/>
  <c r="B20" i="16" s="1"/>
  <c r="E4" i="16"/>
  <c r="H12" i="15"/>
  <c r="H11" i="15"/>
  <c r="H9" i="15"/>
  <c r="H8" i="15"/>
  <c r="H7" i="15"/>
  <c r="B29" i="16" l="1"/>
  <c r="B24" i="16"/>
  <c r="F5" i="16" s="1"/>
  <c r="F4" i="16"/>
  <c r="B31" i="16" l="1"/>
  <c r="F7" i="16" s="1"/>
  <c r="F6" i="16"/>
  <c r="B14" i="14" l="1"/>
  <c r="B27" i="14" l="1"/>
  <c r="F10" i="14"/>
  <c r="E10" i="14"/>
  <c r="F9" i="14"/>
  <c r="E9" i="14"/>
  <c r="F8" i="14"/>
  <c r="E8" i="14"/>
  <c r="E7" i="14"/>
  <c r="E6" i="14"/>
  <c r="E5" i="14"/>
  <c r="B10" i="14"/>
  <c r="B16" i="14" s="1"/>
  <c r="E4" i="14"/>
  <c r="B27" i="13"/>
  <c r="B9" i="13"/>
  <c r="F10" i="13"/>
  <c r="E10" i="13"/>
  <c r="F9" i="13"/>
  <c r="E9" i="13"/>
  <c r="F8" i="13"/>
  <c r="E8" i="13"/>
  <c r="E7" i="13"/>
  <c r="E6" i="13"/>
  <c r="E5" i="13"/>
  <c r="B10" i="13"/>
  <c r="E4" i="13"/>
  <c r="B16" i="13" l="1"/>
  <c r="B20" i="13" l="1"/>
  <c r="B20" i="14"/>
  <c r="B29" i="14" l="1"/>
  <c r="B24" i="14"/>
  <c r="F5" i="14" s="1"/>
  <c r="F4" i="14"/>
  <c r="B29" i="13"/>
  <c r="F4" i="13"/>
  <c r="B24" i="13"/>
  <c r="F5" i="13" s="1"/>
  <c r="B31" i="13" l="1"/>
  <c r="F7" i="13" s="1"/>
  <c r="F6" i="13"/>
  <c r="B31" i="14"/>
  <c r="F7" i="14" s="1"/>
  <c r="F6" i="14"/>
  <c r="B7" i="11" l="1"/>
  <c r="B6" i="11"/>
  <c r="B10" i="11" l="1"/>
  <c r="B16" i="11" s="1"/>
  <c r="B27" i="11"/>
  <c r="F10" i="11"/>
  <c r="H10" i="15" s="1"/>
  <c r="E10" i="11"/>
  <c r="F9" i="11"/>
  <c r="E9" i="11"/>
  <c r="F8" i="11"/>
  <c r="E8" i="11"/>
  <c r="E7" i="11"/>
  <c r="E6" i="11"/>
  <c r="E5" i="11"/>
  <c r="E4" i="11"/>
  <c r="B6" i="10"/>
  <c r="F10" i="10"/>
  <c r="E10" i="10"/>
  <c r="F9" i="10"/>
  <c r="E9" i="10"/>
  <c r="F8" i="10"/>
  <c r="E8" i="10"/>
  <c r="E7" i="10"/>
  <c r="E6" i="10"/>
  <c r="E5" i="10"/>
  <c r="B10" i="10"/>
  <c r="E4" i="10"/>
  <c r="B27" i="10" l="1"/>
  <c r="B16" i="10"/>
  <c r="B20" i="11" l="1"/>
  <c r="B20" i="10"/>
  <c r="B29" i="10" l="1"/>
  <c r="F4" i="10"/>
  <c r="B24" i="10"/>
  <c r="F5" i="10" s="1"/>
  <c r="B29" i="11"/>
  <c r="B24" i="11"/>
  <c r="F5" i="11" s="1"/>
  <c r="F4" i="11"/>
  <c r="F6" i="11" l="1"/>
  <c r="B31" i="11"/>
  <c r="F7" i="11" s="1"/>
  <c r="F6" i="10"/>
  <c r="B31" i="10"/>
  <c r="F7" i="10" s="1"/>
  <c r="B6" i="9" l="1"/>
  <c r="B12" i="9"/>
  <c r="B27" i="9" s="1"/>
  <c r="B10" i="9"/>
  <c r="F10" i="9"/>
  <c r="E10" i="9"/>
  <c r="F9" i="9"/>
  <c r="E9" i="9"/>
  <c r="F8" i="9"/>
  <c r="E8" i="9"/>
  <c r="E7" i="9"/>
  <c r="E6" i="9"/>
  <c r="E5" i="9"/>
  <c r="E4" i="9"/>
  <c r="B16" i="9" l="1"/>
  <c r="B20" i="9" s="1"/>
  <c r="F4" i="9" s="1"/>
  <c r="B29" i="9" l="1"/>
  <c r="B31" i="9" s="1"/>
  <c r="F7" i="9" s="1"/>
  <c r="B24" i="9"/>
  <c r="F5" i="9" s="1"/>
  <c r="F6" i="9" l="1"/>
</calcChain>
</file>

<file path=xl/sharedStrings.xml><?xml version="1.0" encoding="utf-8"?>
<sst xmlns="http://schemas.openxmlformats.org/spreadsheetml/2006/main" count="275" uniqueCount="50">
  <si>
    <t>Volume available (1:200)</t>
  </si>
  <si>
    <t>1:200 DO</t>
  </si>
  <si>
    <t>WRZ1 - DYAA</t>
  </si>
  <si>
    <t>2020/21</t>
  </si>
  <si>
    <t>SRs</t>
  </si>
  <si>
    <t>Climate change</t>
  </si>
  <si>
    <t>Outage</t>
  </si>
  <si>
    <t>Treatment losses</t>
  </si>
  <si>
    <t>WRMP Drought-supply measures</t>
  </si>
  <si>
    <t>WRMP Demand restrictions</t>
  </si>
  <si>
    <t>DMP Further supply measures</t>
  </si>
  <si>
    <t>WAFU (no drought interventions)</t>
  </si>
  <si>
    <t>WAFU (including WRP Table 10)</t>
  </si>
  <si>
    <t>Headroom</t>
  </si>
  <si>
    <t>Demand</t>
  </si>
  <si>
    <t>Methodology steps</t>
  </si>
  <si>
    <t>Drought Resilience Metric</t>
  </si>
  <si>
    <t>Step 1A</t>
  </si>
  <si>
    <t>Step 1B</t>
  </si>
  <si>
    <t>Bulk supplies</t>
  </si>
  <si>
    <t>Drought Permits/Orders</t>
  </si>
  <si>
    <t>Optimistic % relative to THR</t>
  </si>
  <si>
    <t>Pessimistic % relative to THR</t>
  </si>
  <si>
    <t>Volume available within company's direct control</t>
  </si>
  <si>
    <t>Step 2A</t>
  </si>
  <si>
    <t>Step 2B</t>
  </si>
  <si>
    <t>Risk Label</t>
  </si>
  <si>
    <t>Resilient WRZ?</t>
  </si>
  <si>
    <t>Yes</t>
  </si>
  <si>
    <t>Certainty Grade</t>
  </si>
  <si>
    <t>WRZ2 - DYAA</t>
  </si>
  <si>
    <t>No</t>
  </si>
  <si>
    <t>B1</t>
  </si>
  <si>
    <t>B3</t>
  </si>
  <si>
    <t>WRZ1</t>
  </si>
  <si>
    <t>WRZ2</t>
  </si>
  <si>
    <t>WRZ3</t>
  </si>
  <si>
    <t>WRZ4</t>
  </si>
  <si>
    <t>WRZ5</t>
  </si>
  <si>
    <t>WRZ6</t>
  </si>
  <si>
    <t>WRZ7</t>
  </si>
  <si>
    <t>WRZ8</t>
  </si>
  <si>
    <t>Drought Resilience Metric - Certainty Grade</t>
  </si>
  <si>
    <t>WRZ3 - DYAA</t>
  </si>
  <si>
    <t>WRZ4 - DYAA</t>
  </si>
  <si>
    <t>WRZ5 - DYAA</t>
  </si>
  <si>
    <t>WRZ6 - DYAA</t>
  </si>
  <si>
    <t>WRZ7 - DYAA</t>
  </si>
  <si>
    <r>
      <t xml:space="preserve">Commentary
</t>
    </r>
    <r>
      <rPr>
        <sz val="11"/>
        <color theme="1"/>
        <rFont val="Arial"/>
        <family val="2"/>
      </rPr>
      <t xml:space="preserve">The purpose of this work is to assign a certainty grade in the reported values of the metric "the percentage of the population the company serves that would experience severe supply restrictions (e.g. standpipes or rota cuts) in a 1 in 200 year drought". The technical note "Drought Resilience Metric: Development of a Certainty Grade" prepared by Atkins as part of the UKWIR Resilience Metrics project has been used to compile the assessment. We understand that baseline and forecasted values for this metric as well as ODI targets have not been developed yet by the Business Plan team.
Two elements make up the certainty grade: a letter (A to D) that summarises the methodological rigour or sophistication of the drought definition process; and a number (1 to 4) that identifies the magnitude of the surplus or deficit. The resulting colour coded matrix and colour band definitions are shown in Table 5 and Table 6 below.
</t>
    </r>
    <r>
      <rPr>
        <u/>
        <sz val="11"/>
        <color theme="1"/>
        <rFont val="Arial"/>
        <family val="2"/>
      </rPr>
      <t>Drought definition process (1 in 200 year drought)</t>
    </r>
    <r>
      <rPr>
        <sz val="11"/>
        <color theme="1"/>
        <rFont val="Arial"/>
        <family val="2"/>
      </rPr>
      <t xml:space="preserve">
The method adopted to derive a 1:200 year drought event in our WRMP DO assessment has been classed as falling within band B of the methodology, i.e. it uses stochastic processes and UKCP09 Regional Climate predictions.
</t>
    </r>
    <r>
      <rPr>
        <u/>
        <sz val="11"/>
        <color theme="1"/>
        <rFont val="Arial"/>
        <family val="2"/>
      </rPr>
      <t>Risk score</t>
    </r>
    <r>
      <rPr>
        <sz val="11"/>
        <color theme="1"/>
        <rFont val="Arial"/>
        <family val="2"/>
      </rPr>
      <t xml:space="preserve">
Assigning a risk score has been more challenging becasue it has not been always possible to fit the result of the assessment within the risk labels provided by the methodology. For this reason, we have applied a degree of judgment and, where the results are not conclusive, a cautious approach has been taken and in line with the caveats explained in this commentary. The following water resource zones do not belong to any of the risk labels provided: WRZ2, WRZ3 and WRZ4. 
We have also assumed that the Risk Label 1 pessimistic deficit of a non-resilient WRZ should be more than 100% and not less than 100% as shown in Table 4 of Atkins methodology. We believe this interpretation fits with the narrative and explanation provided by the methodology that risk label "1" relates to the greatest or most secure surplus or the largest deficit.
The certainty grade may be revised in the future as Affinity Water improves its understanding of 1 in 200 year drought events  </t>
    </r>
  </si>
  <si>
    <t>B4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</si>
</sst>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theme="1"/>
      <name val="Arial"/>
      <family val="2"/>
    </font>
    <font>
      <sz val="10"/>
      <color theme="1"/>
      <name val="Arial"/>
      <family val="2"/>
    </font>
    <font>
      <b/>
      <sz val="10"/>
      <color theme="1"/>
      <name val="Arial"/>
      <family val="2"/>
    </font>
    <font>
      <b/>
      <i/>
      <sz val="10"/>
      <color theme="1"/>
      <name val="Arial"/>
      <family val="2"/>
    </font>
    <font>
      <i/>
      <sz val="10"/>
      <color theme="1"/>
      <name val="Arial"/>
      <family val="2"/>
    </font>
    <font>
      <b/>
      <sz val="10"/>
      <color theme="0"/>
      <name val="Arial"/>
      <family val="2"/>
    </font>
    <font>
      <b/>
      <sz val="12"/>
      <color theme="1"/>
      <name val="Arial"/>
      <family val="2"/>
    </font>
    <font>
      <sz val="11"/>
      <color theme="1"/>
      <name val="Arial"/>
      <family val="2"/>
    </font>
    <font>
      <sz val="12"/>
      <color theme="1"/>
      <name val="Arial"/>
      <family val="2"/>
    </font>
    <font>
      <i/>
      <sz val="12"/>
      <color theme="1"/>
      <name val="Arial"/>
      <family val="2"/>
    </font>
    <font>
      <b/>
      <i/>
      <sz val="11"/>
      <color theme="1"/>
      <name val="Arial"/>
      <family val="2"/>
    </font>
    <font>
      <u/>
      <sz val="11"/>
      <color theme="1"/>
      <name val="Arial"/>
      <family val="2"/>
    </font>
    <font>
      <sz val="10"/>
      <name val="Arial"/>
      <family val="2"/>
    </font>
  </fonts>
  <fills count="8">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2" fillId="0" borderId="0" xfId="0" applyFont="1"/>
    <xf numFmtId="0" fontId="3" fillId="0" borderId="0" xfId="0" applyFont="1"/>
    <xf numFmtId="9" fontId="3" fillId="0" borderId="0" xfId="1" applyFont="1"/>
    <xf numFmtId="0" fontId="4" fillId="0" borderId="0" xfId="0" applyFont="1"/>
    <xf numFmtId="0" fontId="0" fillId="0" borderId="0" xfId="0" applyFont="1"/>
    <xf numFmtId="0" fontId="4" fillId="0" borderId="0" xfId="0" applyFont="1" applyAlignment="1">
      <alignment horizontal="center" vertical="center"/>
    </xf>
    <xf numFmtId="0" fontId="3" fillId="0" borderId="0" xfId="0" applyFont="1" applyAlignment="1">
      <alignment horizontal="right"/>
    </xf>
    <xf numFmtId="0" fontId="2" fillId="2" borderId="0" xfId="0" applyFont="1" applyFill="1" applyAlignment="1">
      <alignment horizontal="center" vertical="center"/>
    </xf>
    <xf numFmtId="0" fontId="4" fillId="3" borderId="1" xfId="0" applyFont="1" applyFill="1" applyBorder="1"/>
    <xf numFmtId="0" fontId="0" fillId="3" borderId="1" xfId="0" applyFont="1" applyFill="1" applyBorder="1" applyAlignment="1">
      <alignment horizontal="center" vertical="center"/>
    </xf>
    <xf numFmtId="9" fontId="0" fillId="3" borderId="1" xfId="0" applyNumberFormat="1" applyFont="1" applyFill="1" applyBorder="1" applyAlignment="1">
      <alignment horizontal="center" vertical="center"/>
    </xf>
    <xf numFmtId="0" fontId="5" fillId="4" borderId="1" xfId="0" applyFont="1" applyFill="1" applyBorder="1"/>
    <xf numFmtId="0" fontId="2" fillId="2" borderId="1" xfId="0" applyFont="1" applyFill="1" applyBorder="1" applyAlignment="1">
      <alignment horizontal="center" vertical="center"/>
    </xf>
    <xf numFmtId="2" fontId="4" fillId="0" borderId="0" xfId="0" applyNumberFormat="1" applyFont="1"/>
    <xf numFmtId="2" fontId="3" fillId="0" borderId="0" xfId="0" applyNumberFormat="1" applyFont="1"/>
    <xf numFmtId="2" fontId="0" fillId="0" borderId="0" xfId="0" applyNumberFormat="1"/>
    <xf numFmtId="2" fontId="0" fillId="0" borderId="0" xfId="0" applyNumberFormat="1" applyFont="1"/>
    <xf numFmtId="0" fontId="2" fillId="0" borderId="0" xfId="0" applyFont="1" applyAlignment="1"/>
    <xf numFmtId="2" fontId="0" fillId="3" borderId="1" xfId="0" applyNumberFormat="1" applyFont="1" applyFill="1" applyBorder="1" applyAlignment="1">
      <alignment horizontal="center" vertical="center"/>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0" fillId="6" borderId="0" xfId="0" applyFill="1"/>
    <xf numFmtId="0" fontId="9" fillId="3" borderId="1" xfId="0" applyFont="1" applyFill="1" applyBorder="1"/>
    <xf numFmtId="0" fontId="6" fillId="2" borderId="1" xfId="0" applyFont="1" applyFill="1" applyBorder="1" applyAlignment="1">
      <alignment horizontal="center" vertical="center"/>
    </xf>
    <xf numFmtId="0" fontId="6" fillId="5" borderId="1" xfId="0" applyFont="1" applyFill="1" applyBorder="1" applyAlignment="1">
      <alignment horizontal="center" vertical="center"/>
    </xf>
    <xf numFmtId="0" fontId="0" fillId="3" borderId="0" xfId="0" applyFill="1" applyBorder="1"/>
    <xf numFmtId="0" fontId="8" fillId="3" borderId="0" xfId="0" applyFont="1"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2" fontId="0" fillId="7" borderId="0" xfId="0" applyNumberFormat="1" applyFill="1"/>
    <xf numFmtId="2" fontId="12" fillId="0" borderId="0" xfId="0" applyNumberFormat="1" applyFont="1" applyFill="1" applyBorder="1"/>
    <xf numFmtId="0" fontId="6" fillId="3" borderId="5" xfId="0" applyFont="1" applyFill="1" applyBorder="1" applyAlignment="1">
      <alignment horizontal="center"/>
    </xf>
    <xf numFmtId="0" fontId="10" fillId="3" borderId="14" xfId="0" applyFont="1" applyFill="1" applyBorder="1" applyAlignment="1">
      <alignment horizontal="left" vertical="top" wrapText="1"/>
    </xf>
    <xf numFmtId="0" fontId="0" fillId="3" borderId="2" xfId="0" applyFill="1" applyBorder="1" applyAlignment="1">
      <alignment horizontal="left" vertical="top"/>
    </xf>
    <xf numFmtId="0" fontId="0" fillId="3" borderId="15" xfId="0" applyFill="1" applyBorder="1" applyAlignment="1">
      <alignment horizontal="left" vertical="top"/>
    </xf>
    <xf numFmtId="0" fontId="0" fillId="3" borderId="7" xfId="0" applyFill="1" applyBorder="1" applyAlignment="1">
      <alignment horizontal="left" vertical="top"/>
    </xf>
    <xf numFmtId="0" fontId="0" fillId="3" borderId="0"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349251</xdr:colOff>
      <xdr:row>6</xdr:row>
      <xdr:rowOff>105833</xdr:rowOff>
    </xdr:from>
    <xdr:to>
      <xdr:col>29</xdr:col>
      <xdr:colOff>381001</xdr:colOff>
      <xdr:row>16</xdr:row>
      <xdr:rowOff>208437</xdr:rowOff>
    </xdr:to>
    <xdr:pic>
      <xdr:nvPicPr>
        <xdr:cNvPr id="3" name="Picture 2">
          <a:extLst>
            <a:ext uri="{FF2B5EF4-FFF2-40B4-BE49-F238E27FC236}">
              <a16:creationId xmlns:a16="http://schemas.microsoft.com/office/drawing/2014/main" id="{920EC638-9B4C-4D8C-8485-1B60D03E99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5168" y="1143000"/>
          <a:ext cx="9239250" cy="2028770"/>
        </a:xfrm>
        <a:prstGeom prst="rect">
          <a:avLst/>
        </a:prstGeom>
      </xdr:spPr>
    </xdr:pic>
    <xdr:clientData/>
  </xdr:twoCellAnchor>
  <xdr:twoCellAnchor editAs="oneCell">
    <xdr:from>
      <xdr:col>15</xdr:col>
      <xdr:colOff>105832</xdr:colOff>
      <xdr:row>18</xdr:row>
      <xdr:rowOff>95250</xdr:rowOff>
    </xdr:from>
    <xdr:to>
      <xdr:col>28</xdr:col>
      <xdr:colOff>547274</xdr:colOff>
      <xdr:row>26</xdr:row>
      <xdr:rowOff>82872</xdr:rowOff>
    </xdr:to>
    <xdr:pic>
      <xdr:nvPicPr>
        <xdr:cNvPr id="5" name="Picture 4">
          <a:extLst>
            <a:ext uri="{FF2B5EF4-FFF2-40B4-BE49-F238E27FC236}">
              <a16:creationId xmlns:a16="http://schemas.microsoft.com/office/drawing/2014/main" id="{9C600F95-890C-4CC4-8DEE-3E7DCCC4DD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05582" y="3810000"/>
          <a:ext cx="8421275" cy="23053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upply%20Demand%20Planning\WRMP%2019\4.0%20Options%20and%20EBSD\4.3%20EBSD%20modelling\EBSD%20WRMP19\fWRMP19\Copy%20of%20IK%20Amended%20DO%20values%20from%20Aecom_24_05_201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8_DraftPlanFinal_v2_06.03.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upply%20Demand%20Planning\WRMP%2019\4.0%20Options%20and%20EBSD\4.3%20EBSD%20modelling\EBSD%20WRMP19\fWRMP19\outage%20work%20summary_15.1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upply%20Demand%20Planning\WRMP%2019\4.0%20Options%20and%20EBSD\4.3%20EBSD%20modelling\EBSD%20WRMP19\fWRMP19\Treatment_Losses_updated_v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8%20REVISED%20fWRMP19\Business_Plan_Tables\AF\App1\BP_March_Drought_Resilience_Metric_v0.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2_DraftPlanFinal_v4_05.03.2018.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3_DraftPlanFinal_v4_05.03.2018.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4_DraftPlanFinal_v4_05.03.2018.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5_DraftPlanFinal_v4_05.03.2018.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Supply%20Demand%20Planning\WRMP%2019\6.0%20Report%20Production\6.3%20WRMP%20Planning%20Tables\Website%20-%20Publish\DryYr_WRZ6_DraftPlanFinal_v4_05.03.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Transfer Sheet"/>
      <sheetName val="2017.18 Daily Data"/>
      <sheetName val="PR14 vs PR19 DO Worst Historic"/>
      <sheetName val="PR14 vs PR19 DO 1 in 200 &amp; 500"/>
      <sheetName val="worst historic"/>
      <sheetName val="1 in 200"/>
      <sheetName val="DO input for EBSD"/>
    </sheetNames>
    <sheetDataSet>
      <sheetData sheetId="0"/>
      <sheetData sheetId="1"/>
      <sheetData sheetId="2"/>
      <sheetData sheetId="3">
        <row r="9">
          <cell r="Z9">
            <v>177.56600593032218</v>
          </cell>
        </row>
      </sheetData>
      <sheetData sheetId="4"/>
      <sheetData sheetId="5">
        <row r="150">
          <cell r="B150">
            <v>1.9775223010206875</v>
          </cell>
        </row>
      </sheetData>
      <sheetData sheetId="6">
        <row r="34">
          <cell r="C34">
            <v>104.22672324621516</v>
          </cell>
          <cell r="F34">
            <v>104.26316857239895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sheetData sheetId="1"/>
      <sheetData sheetId="2"/>
      <sheetData sheetId="3">
        <row r="19">
          <cell r="L19">
            <v>0</v>
          </cell>
        </row>
      </sheetData>
      <sheetData sheetId="4"/>
      <sheetData sheetId="5"/>
      <sheetData sheetId="6"/>
      <sheetData sheetId="7"/>
      <sheetData sheetId="8"/>
      <sheetData sheetId="9"/>
      <sheetData sheetId="10">
        <row r="8">
          <cell r="L8">
            <v>3.6427</v>
          </cell>
        </row>
      </sheetData>
      <sheetData sheetId="11">
        <row r="9">
          <cell r="G9">
            <v>38</v>
          </cell>
          <cell r="V9">
            <v>27.908804188508132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8">
          <cell r="O28">
            <v>5.76163532825856</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A vs DI"/>
    </sheetNames>
    <sheetDataSet>
      <sheetData sheetId="0">
        <row r="5">
          <cell r="I5">
            <v>1.1927328960645718</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C calculations"/>
      <sheetName val="WRZ1"/>
      <sheetName val="WRZ2"/>
      <sheetName val="WRZ3"/>
      <sheetName val="WRZ4"/>
      <sheetName val="WRZ5"/>
      <sheetName val="WRZ6"/>
      <sheetName val="WRZ7"/>
      <sheetName val="WRZ8"/>
      <sheetName val="Drought Permits"/>
      <sheetName val="Utilisation (DYAA)"/>
      <sheetName val="Transfers"/>
    </sheetNames>
    <sheetDataSet>
      <sheetData sheetId="0" refreshError="1"/>
      <sheetData sheetId="1" refreshError="1"/>
      <sheetData sheetId="2">
        <row r="8">
          <cell r="B8">
            <v>97.30880034807582</v>
          </cell>
        </row>
        <row r="9">
          <cell r="D9">
            <v>87.888854000791795</v>
          </cell>
        </row>
        <row r="10">
          <cell r="D10">
            <v>86.289532380791798</v>
          </cell>
        </row>
        <row r="11">
          <cell r="D11">
            <v>11.552129164116666</v>
          </cell>
        </row>
        <row r="22">
          <cell r="B22">
            <v>14.75</v>
          </cell>
        </row>
      </sheetData>
      <sheetData sheetId="3">
        <row r="3">
          <cell r="D3">
            <v>125.00000000000001</v>
          </cell>
        </row>
        <row r="4">
          <cell r="D4">
            <v>4.0250266210000003</v>
          </cell>
        </row>
        <row r="6">
          <cell r="D6">
            <v>-8.7272727270000008</v>
          </cell>
        </row>
        <row r="7">
          <cell r="D7">
            <v>1.352064178</v>
          </cell>
        </row>
        <row r="9">
          <cell r="D9">
            <v>114.15923118749978</v>
          </cell>
        </row>
        <row r="10">
          <cell r="D10">
            <v>112.06217128749979</v>
          </cell>
        </row>
        <row r="11">
          <cell r="D11">
            <v>15.972060861783334</v>
          </cell>
        </row>
        <row r="22">
          <cell r="D22">
            <v>18.52</v>
          </cell>
        </row>
      </sheetData>
      <sheetData sheetId="4">
        <row r="3">
          <cell r="D3">
            <v>150.63</v>
          </cell>
        </row>
        <row r="4">
          <cell r="D4">
            <v>12.495911660000001</v>
          </cell>
        </row>
        <row r="6">
          <cell r="D6">
            <v>-0.68899521529999996</v>
          </cell>
        </row>
        <row r="7">
          <cell r="D7">
            <v>6.6327719480000003</v>
          </cell>
        </row>
        <row r="9">
          <cell r="D9">
            <v>173.80074313988641</v>
          </cell>
        </row>
        <row r="10">
          <cell r="D10">
            <v>170.28877023988639</v>
          </cell>
        </row>
        <row r="11">
          <cell r="D11">
            <v>19.986157423333331</v>
          </cell>
        </row>
        <row r="22">
          <cell r="D22">
            <v>29.3</v>
          </cell>
        </row>
      </sheetData>
      <sheetData sheetId="5">
        <row r="3">
          <cell r="D3">
            <v>258.00449405637949</v>
          </cell>
        </row>
        <row r="4">
          <cell r="D4">
            <v>15.855218969999999</v>
          </cell>
        </row>
        <row r="7">
          <cell r="D7">
            <v>1.7752788429999999</v>
          </cell>
        </row>
        <row r="9">
          <cell r="D9">
            <v>255.78558191197138</v>
          </cell>
        </row>
        <row r="10">
          <cell r="D10">
            <v>250.58076391197136</v>
          </cell>
        </row>
        <row r="11">
          <cell r="D11">
            <v>21.349410708666667</v>
          </cell>
        </row>
      </sheetData>
      <sheetData sheetId="6">
        <row r="3">
          <cell r="D3">
            <v>54.99</v>
          </cell>
        </row>
        <row r="4">
          <cell r="D4">
            <v>2.8358749369999998</v>
          </cell>
        </row>
        <row r="9">
          <cell r="D9">
            <v>74.028704186979127</v>
          </cell>
        </row>
        <row r="10">
          <cell r="D10">
            <v>72.704493906979124</v>
          </cell>
        </row>
        <row r="11">
          <cell r="D11">
            <v>7.4963930914499999</v>
          </cell>
        </row>
        <row r="22">
          <cell r="D22">
            <v>6</v>
          </cell>
        </row>
      </sheetData>
      <sheetData sheetId="7">
        <row r="3">
          <cell r="D3">
            <v>169.01447178471591</v>
          </cell>
        </row>
        <row r="4">
          <cell r="D4">
            <v>6.7182290379999996</v>
          </cell>
        </row>
        <row r="7">
          <cell r="D7">
            <v>-0.30256894080000002</v>
          </cell>
        </row>
        <row r="9">
          <cell r="D9">
            <v>137.33617939909331</v>
          </cell>
        </row>
        <row r="10">
          <cell r="D10">
            <v>134.79301639909332</v>
          </cell>
        </row>
        <row r="11">
          <cell r="D11">
            <v>10.948521066033333</v>
          </cell>
        </row>
      </sheetData>
      <sheetData sheetId="8">
        <row r="3">
          <cell r="D3">
            <v>45.8</v>
          </cell>
        </row>
        <row r="4">
          <cell r="D4">
            <v>1.3297502489999999</v>
          </cell>
        </row>
        <row r="7">
          <cell r="D7">
            <v>2.0225308059999998</v>
          </cell>
        </row>
        <row r="9">
          <cell r="D9">
            <v>38.356447170420417</v>
          </cell>
        </row>
        <row r="10">
          <cell r="D10">
            <v>37.705529130420416</v>
          </cell>
        </row>
        <row r="11">
          <cell r="D11">
            <v>3.3457230938666669</v>
          </cell>
        </row>
        <row r="22">
          <cell r="D22">
            <v>6.27</v>
          </cell>
        </row>
      </sheetData>
      <sheetData sheetId="9">
        <row r="3">
          <cell r="B3">
            <v>37.892900366325904</v>
          </cell>
          <cell r="D3">
            <v>37.892900366325904</v>
          </cell>
        </row>
        <row r="9">
          <cell r="D9">
            <v>27.857961574653149</v>
          </cell>
        </row>
        <row r="10">
          <cell r="D10">
            <v>27.297706784653148</v>
          </cell>
        </row>
        <row r="11">
          <cell r="D11">
            <v>3.4036459291000001</v>
          </cell>
        </row>
      </sheetData>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refreshError="1"/>
      <sheetData sheetId="1" refreshError="1"/>
      <sheetData sheetId="2" refreshError="1"/>
      <sheetData sheetId="3">
        <row r="19">
          <cell r="L19">
            <v>-8.7272727272727266</v>
          </cell>
        </row>
        <row r="20">
          <cell r="L20">
            <v>0</v>
          </cell>
        </row>
      </sheetData>
      <sheetData sheetId="4" refreshError="1"/>
      <sheetData sheetId="5" refreshError="1"/>
      <sheetData sheetId="6" refreshError="1"/>
      <sheetData sheetId="7" refreshError="1"/>
      <sheetData sheetId="8" refreshError="1"/>
      <sheetData sheetId="9" refreshError="1"/>
      <sheetData sheetId="10">
        <row r="8">
          <cell r="L8">
            <v>15.644859999999998</v>
          </cell>
        </row>
      </sheetData>
      <sheetData sheetId="11">
        <row r="9">
          <cell r="G9">
            <v>103</v>
          </cell>
          <cell r="I9">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sheetData sheetId="1"/>
      <sheetData sheetId="2"/>
      <sheetData sheetId="3">
        <row r="19">
          <cell r="L19">
            <v>-0.68899521531100472</v>
          </cell>
        </row>
        <row r="20">
          <cell r="L20">
            <v>0</v>
          </cell>
        </row>
      </sheetData>
      <sheetData sheetId="4"/>
      <sheetData sheetId="5"/>
      <sheetData sheetId="6"/>
      <sheetData sheetId="7"/>
      <sheetData sheetId="8"/>
      <sheetData sheetId="9"/>
      <sheetData sheetId="10">
        <row r="8">
          <cell r="L8">
            <v>16.446829999999999</v>
          </cell>
        </row>
      </sheetData>
      <sheetData sheetId="11">
        <row r="9">
          <cell r="G9">
            <v>148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sheetData sheetId="1"/>
      <sheetData sheetId="2"/>
      <sheetData sheetId="3">
        <row r="21">
          <cell r="L21">
            <v>0</v>
          </cell>
        </row>
        <row r="22">
          <cell r="L22">
            <v>0</v>
          </cell>
        </row>
      </sheetData>
      <sheetData sheetId="4"/>
      <sheetData sheetId="5"/>
      <sheetData sheetId="6"/>
      <sheetData sheetId="7"/>
      <sheetData sheetId="8"/>
      <sheetData sheetId="9"/>
      <sheetData sheetId="10">
        <row r="8">
          <cell r="L8">
            <v>26.319689884499997</v>
          </cell>
        </row>
      </sheetData>
      <sheetData sheetId="11">
        <row r="9">
          <cell r="G9">
            <v>148</v>
          </cell>
          <cell r="P9">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sheetData sheetId="1"/>
      <sheetData sheetId="2"/>
      <sheetData sheetId="3">
        <row r="19">
          <cell r="L19">
            <v>0</v>
          </cell>
        </row>
        <row r="24">
          <cell r="L24">
            <v>1.0500000000000003</v>
          </cell>
        </row>
      </sheetData>
      <sheetData sheetId="4"/>
      <sheetData sheetId="5"/>
      <sheetData sheetId="6"/>
      <sheetData sheetId="7"/>
      <sheetData sheetId="8"/>
      <sheetData sheetId="9"/>
      <sheetData sheetId="10">
        <row r="8">
          <cell r="L8">
            <v>7.31419</v>
          </cell>
        </row>
      </sheetData>
      <sheetData sheetId="11">
        <row r="9">
          <cell r="G9">
            <v>53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10. Drought plan links"/>
    </sheetNames>
    <sheetDataSet>
      <sheetData sheetId="0"/>
      <sheetData sheetId="1"/>
      <sheetData sheetId="2"/>
      <sheetData sheetId="3">
        <row r="19">
          <cell r="L19">
            <v>0</v>
          </cell>
        </row>
      </sheetData>
      <sheetData sheetId="4"/>
      <sheetData sheetId="5"/>
      <sheetData sheetId="6"/>
      <sheetData sheetId="7"/>
      <sheetData sheetId="8"/>
      <sheetData sheetId="9"/>
      <sheetData sheetId="10">
        <row r="8">
          <cell r="L8">
            <v>11.254051216069017</v>
          </cell>
        </row>
      </sheetData>
      <sheetData sheetId="11">
        <row r="9">
          <cell r="G9">
            <v>205</v>
          </cell>
          <cell r="P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AF34"/>
  <sheetViews>
    <sheetView tabSelected="1" topLeftCell="M1" zoomScale="90" zoomScaleNormal="90" workbookViewId="0">
      <selection activeCell="B17" sqref="B17:N34"/>
    </sheetView>
  </sheetViews>
  <sheetFormatPr defaultColWidth="9.140625" defaultRowHeight="12.75" x14ac:dyDescent="0.2"/>
  <cols>
    <col min="1" max="1" width="4" style="22" customWidth="1"/>
    <col min="2" max="3" width="9.140625" style="22"/>
    <col min="4" max="4" width="14.140625" style="22" bestFit="1" customWidth="1"/>
    <col min="5" max="5" width="9.140625" style="22"/>
    <col min="6" max="6" width="12.28515625" style="22" customWidth="1"/>
    <col min="7" max="7" width="9.140625" style="22"/>
    <col min="8" max="8" width="18.42578125" style="22" bestFit="1" customWidth="1"/>
    <col min="9" max="9" width="14.42578125" style="22" customWidth="1"/>
    <col min="10" max="29" width="9.140625" style="22"/>
    <col min="30" max="30" width="7.28515625" style="22" customWidth="1"/>
    <col min="31" max="32" width="1.7109375" style="22" customWidth="1"/>
    <col min="33" max="16384" width="9.140625" style="22"/>
  </cols>
  <sheetData>
    <row r="2" spans="2:32" ht="13.5" thickBot="1" x14ac:dyDescent="0.25"/>
    <row r="3" spans="2:32" ht="15.75" x14ac:dyDescent="0.25">
      <c r="B3" s="29"/>
      <c r="C3" s="30"/>
      <c r="D3" s="30"/>
      <c r="E3" s="30"/>
      <c r="F3" s="41" t="s">
        <v>42</v>
      </c>
      <c r="G3" s="41"/>
      <c r="H3" s="41"/>
      <c r="I3" s="41"/>
      <c r="J3" s="30"/>
      <c r="K3" s="30"/>
      <c r="L3" s="30"/>
      <c r="M3" s="30"/>
      <c r="N3" s="31"/>
      <c r="O3" s="29"/>
      <c r="P3" s="30"/>
      <c r="Q3" s="30"/>
      <c r="R3" s="30"/>
      <c r="S3" s="30"/>
      <c r="T3" s="30"/>
      <c r="U3" s="30"/>
      <c r="V3" s="30"/>
      <c r="W3" s="30"/>
      <c r="X3" s="30"/>
      <c r="Y3" s="30"/>
      <c r="Z3" s="30"/>
      <c r="AA3" s="30"/>
      <c r="AB3" s="30"/>
      <c r="AC3" s="30"/>
      <c r="AD3" s="30"/>
      <c r="AE3" s="30"/>
      <c r="AF3" s="31"/>
    </row>
    <row r="4" spans="2:32" x14ac:dyDescent="0.2">
      <c r="B4" s="32"/>
      <c r="C4" s="26"/>
      <c r="D4" s="26"/>
      <c r="E4" s="26"/>
      <c r="F4" s="26"/>
      <c r="G4" s="26"/>
      <c r="H4" s="26"/>
      <c r="I4" s="26"/>
      <c r="J4" s="26"/>
      <c r="K4" s="26"/>
      <c r="L4" s="26"/>
      <c r="M4" s="26"/>
      <c r="N4" s="33"/>
      <c r="O4" s="32"/>
      <c r="P4" s="26"/>
      <c r="Q4" s="26"/>
      <c r="R4" s="26"/>
      <c r="S4" s="26"/>
      <c r="T4" s="26"/>
      <c r="U4" s="26"/>
      <c r="V4" s="26"/>
      <c r="W4" s="26"/>
      <c r="X4" s="26"/>
      <c r="Y4" s="26"/>
      <c r="Z4" s="26"/>
      <c r="AA4" s="26"/>
      <c r="AB4" s="26"/>
      <c r="AC4" s="26"/>
      <c r="AD4" s="26"/>
      <c r="AE4" s="26"/>
      <c r="AF4" s="33"/>
    </row>
    <row r="5" spans="2:32" x14ac:dyDescent="0.2">
      <c r="B5" s="32"/>
      <c r="C5" s="26"/>
      <c r="D5" s="26"/>
      <c r="E5" s="26"/>
      <c r="F5" s="26"/>
      <c r="G5" s="26"/>
      <c r="H5" s="26"/>
      <c r="I5" s="26"/>
      <c r="J5" s="26"/>
      <c r="K5" s="26"/>
      <c r="L5" s="26"/>
      <c r="M5" s="26"/>
      <c r="N5" s="33"/>
      <c r="O5" s="32"/>
      <c r="P5" s="26"/>
      <c r="Q5" s="26"/>
      <c r="R5" s="26"/>
      <c r="S5" s="26"/>
      <c r="T5" s="26"/>
      <c r="U5" s="26"/>
      <c r="V5" s="26"/>
      <c r="W5" s="26"/>
      <c r="X5" s="26"/>
      <c r="Y5" s="26"/>
      <c r="Z5" s="26"/>
      <c r="AA5" s="26"/>
      <c r="AB5" s="26"/>
      <c r="AC5" s="26"/>
      <c r="AD5" s="26"/>
      <c r="AE5" s="26"/>
      <c r="AF5" s="33"/>
    </row>
    <row r="6" spans="2:32" ht="15" x14ac:dyDescent="0.2">
      <c r="B6" s="32"/>
      <c r="C6" s="26"/>
      <c r="D6" s="26"/>
      <c r="E6" s="26"/>
      <c r="F6" s="26"/>
      <c r="G6" s="27"/>
      <c r="H6" s="23" t="s">
        <v>29</v>
      </c>
      <c r="I6" s="26"/>
      <c r="J6" s="26"/>
      <c r="K6" s="26"/>
      <c r="L6" s="26"/>
      <c r="M6" s="26"/>
      <c r="N6" s="33"/>
      <c r="O6" s="32"/>
      <c r="P6" s="26"/>
      <c r="Q6" s="26"/>
      <c r="R6" s="26"/>
      <c r="S6" s="26"/>
      <c r="T6" s="26"/>
      <c r="U6" s="26"/>
      <c r="V6" s="26"/>
      <c r="W6" s="26"/>
      <c r="X6" s="26"/>
      <c r="Y6" s="26"/>
      <c r="Z6" s="26"/>
      <c r="AA6" s="26"/>
      <c r="AB6" s="26"/>
      <c r="AC6" s="26"/>
      <c r="AD6" s="26"/>
      <c r="AE6" s="26"/>
      <c r="AF6" s="33"/>
    </row>
    <row r="7" spans="2:32" ht="15.75" x14ac:dyDescent="0.2">
      <c r="B7" s="32"/>
      <c r="C7" s="26"/>
      <c r="D7" s="26"/>
      <c r="E7" s="26"/>
      <c r="F7" s="26"/>
      <c r="G7" s="23" t="s">
        <v>34</v>
      </c>
      <c r="H7" s="24" t="str">
        <f>'WRZ1'!F10</f>
        <v>B3</v>
      </c>
      <c r="I7" s="26"/>
      <c r="J7" s="26"/>
      <c r="K7" s="26"/>
      <c r="L7" s="26"/>
      <c r="M7" s="26"/>
      <c r="N7" s="33"/>
      <c r="O7" s="32"/>
      <c r="P7" s="26"/>
      <c r="Q7" s="26"/>
      <c r="R7" s="26"/>
      <c r="S7" s="26"/>
      <c r="T7" s="26"/>
      <c r="U7" s="26"/>
      <c r="V7" s="26"/>
      <c r="W7" s="26"/>
      <c r="X7" s="26"/>
      <c r="Y7" s="26"/>
      <c r="Z7" s="26"/>
      <c r="AA7" s="26"/>
      <c r="AB7" s="26"/>
      <c r="AC7" s="26"/>
      <c r="AD7" s="26"/>
      <c r="AE7" s="26"/>
      <c r="AF7" s="33"/>
    </row>
    <row r="8" spans="2:32" ht="15.75" x14ac:dyDescent="0.2">
      <c r="B8" s="32"/>
      <c r="C8" s="26"/>
      <c r="D8" s="26"/>
      <c r="E8" s="26"/>
      <c r="F8" s="26"/>
      <c r="G8" s="23" t="s">
        <v>35</v>
      </c>
      <c r="H8" s="24" t="str">
        <f>'WRZ2'!F10</f>
        <v>B3</v>
      </c>
      <c r="I8" s="26"/>
      <c r="J8" s="26"/>
      <c r="K8" s="26"/>
      <c r="L8" s="26"/>
      <c r="M8" s="26"/>
      <c r="N8" s="33"/>
      <c r="O8" s="32"/>
      <c r="P8" s="26"/>
      <c r="Q8" s="26"/>
      <c r="R8" s="26"/>
      <c r="S8" s="26"/>
      <c r="T8" s="26"/>
      <c r="U8" s="26"/>
      <c r="V8" s="26"/>
      <c r="W8" s="26"/>
      <c r="X8" s="26"/>
      <c r="Y8" s="26"/>
      <c r="Z8" s="26"/>
      <c r="AA8" s="26"/>
      <c r="AB8" s="26"/>
      <c r="AC8" s="26"/>
      <c r="AD8" s="26"/>
      <c r="AE8" s="26"/>
      <c r="AF8" s="33"/>
    </row>
    <row r="9" spans="2:32" ht="15.75" x14ac:dyDescent="0.2">
      <c r="B9" s="32"/>
      <c r="C9" s="26"/>
      <c r="D9" s="26"/>
      <c r="E9" s="26"/>
      <c r="F9" s="26"/>
      <c r="G9" s="23" t="s">
        <v>36</v>
      </c>
      <c r="H9" s="24" t="str">
        <f>'WRZ3'!F10</f>
        <v>B3</v>
      </c>
      <c r="I9" s="26"/>
      <c r="J9" s="26"/>
      <c r="K9" s="26"/>
      <c r="L9" s="26"/>
      <c r="M9" s="26"/>
      <c r="N9" s="33"/>
      <c r="O9" s="32"/>
      <c r="P9" s="26"/>
      <c r="Q9" s="26"/>
      <c r="R9" s="26"/>
      <c r="S9" s="26"/>
      <c r="T9" s="26"/>
      <c r="U9" s="26"/>
      <c r="V9" s="26"/>
      <c r="W9" s="26"/>
      <c r="X9" s="26"/>
      <c r="Y9" s="26"/>
      <c r="Z9" s="26"/>
      <c r="AA9" s="26"/>
      <c r="AB9" s="26"/>
      <c r="AC9" s="26"/>
      <c r="AD9" s="26"/>
      <c r="AE9" s="26"/>
      <c r="AF9" s="33"/>
    </row>
    <row r="10" spans="2:32" ht="15.75" x14ac:dyDescent="0.2">
      <c r="B10" s="32"/>
      <c r="C10" s="26"/>
      <c r="D10" s="26"/>
      <c r="E10" s="26"/>
      <c r="F10" s="26"/>
      <c r="G10" s="23" t="s">
        <v>37</v>
      </c>
      <c r="H10" s="24" t="str">
        <f>'WRZ4'!F10</f>
        <v>B4</v>
      </c>
      <c r="I10" s="26"/>
      <c r="J10" s="26"/>
      <c r="K10" s="26"/>
      <c r="L10" s="26"/>
      <c r="M10" s="26"/>
      <c r="N10" s="33"/>
      <c r="O10" s="32"/>
      <c r="P10" s="26"/>
      <c r="Q10" s="26"/>
      <c r="R10" s="26"/>
      <c r="S10" s="26"/>
      <c r="T10" s="26"/>
      <c r="U10" s="26"/>
      <c r="V10" s="26"/>
      <c r="W10" s="26"/>
      <c r="X10" s="26"/>
      <c r="Y10" s="26"/>
      <c r="Z10" s="26"/>
      <c r="AA10" s="26"/>
      <c r="AB10" s="26"/>
      <c r="AC10" s="26"/>
      <c r="AD10" s="26"/>
      <c r="AE10" s="26"/>
      <c r="AF10" s="33"/>
    </row>
    <row r="11" spans="2:32" ht="15.75" x14ac:dyDescent="0.2">
      <c r="B11" s="32"/>
      <c r="C11" s="26"/>
      <c r="D11" s="26"/>
      <c r="E11" s="26"/>
      <c r="F11" s="26"/>
      <c r="G11" s="23" t="s">
        <v>38</v>
      </c>
      <c r="H11" s="25" t="str">
        <f>'WRZ5'!F10</f>
        <v>B1</v>
      </c>
      <c r="I11" s="26"/>
      <c r="J11" s="26"/>
      <c r="K11" s="26"/>
      <c r="L11" s="26"/>
      <c r="M11" s="26"/>
      <c r="N11" s="33"/>
      <c r="O11" s="32"/>
      <c r="P11" s="26"/>
      <c r="Q11" s="26"/>
      <c r="R11" s="26"/>
      <c r="S11" s="26"/>
      <c r="T11" s="26"/>
      <c r="U11" s="26"/>
      <c r="V11" s="26"/>
      <c r="W11" s="26"/>
      <c r="X11" s="26"/>
      <c r="Y11" s="26"/>
      <c r="Z11" s="26"/>
      <c r="AA11" s="26"/>
      <c r="AB11" s="26"/>
      <c r="AC11" s="26"/>
      <c r="AD11" s="26"/>
      <c r="AE11" s="26"/>
      <c r="AF11" s="33"/>
    </row>
    <row r="12" spans="2:32" ht="15.75" x14ac:dyDescent="0.2">
      <c r="B12" s="32"/>
      <c r="C12" s="26"/>
      <c r="D12" s="26"/>
      <c r="E12" s="26"/>
      <c r="F12" s="26"/>
      <c r="G12" s="23" t="s">
        <v>39</v>
      </c>
      <c r="H12" s="25" t="str">
        <f>'WRZ6'!F10</f>
        <v>B1</v>
      </c>
      <c r="I12" s="26"/>
      <c r="J12" s="26"/>
      <c r="K12" s="26"/>
      <c r="L12" s="26"/>
      <c r="M12" s="26"/>
      <c r="N12" s="33"/>
      <c r="O12" s="32"/>
      <c r="P12" s="26"/>
      <c r="Q12" s="26"/>
      <c r="R12" s="26"/>
      <c r="S12" s="26"/>
      <c r="T12" s="26"/>
      <c r="U12" s="26"/>
      <c r="V12" s="26"/>
      <c r="W12" s="26"/>
      <c r="X12" s="26"/>
      <c r="Y12" s="26"/>
      <c r="Z12" s="26"/>
      <c r="AA12" s="26"/>
      <c r="AB12" s="26"/>
      <c r="AC12" s="26"/>
      <c r="AD12" s="26"/>
      <c r="AE12" s="26"/>
      <c r="AF12" s="33"/>
    </row>
    <row r="13" spans="2:32" ht="15.75" x14ac:dyDescent="0.2">
      <c r="B13" s="32"/>
      <c r="C13" s="26"/>
      <c r="D13" s="26"/>
      <c r="E13" s="26"/>
      <c r="F13" s="26"/>
      <c r="G13" s="23" t="s">
        <v>40</v>
      </c>
      <c r="H13" s="25" t="str">
        <f>'WRZ7'!F10</f>
        <v>B1</v>
      </c>
      <c r="I13" s="26"/>
      <c r="J13" s="26"/>
      <c r="K13" s="26"/>
      <c r="L13" s="26"/>
      <c r="M13" s="26"/>
      <c r="N13" s="33"/>
      <c r="O13" s="32"/>
      <c r="P13" s="26"/>
      <c r="Q13" s="26"/>
      <c r="R13" s="26"/>
      <c r="S13" s="26"/>
      <c r="T13" s="26"/>
      <c r="U13" s="26"/>
      <c r="V13" s="26"/>
      <c r="W13" s="26"/>
      <c r="X13" s="26"/>
      <c r="Y13" s="26"/>
      <c r="Z13" s="26"/>
      <c r="AA13" s="26"/>
      <c r="AB13" s="26"/>
      <c r="AC13" s="26"/>
      <c r="AD13" s="26"/>
      <c r="AE13" s="26"/>
      <c r="AF13" s="33"/>
    </row>
    <row r="14" spans="2:32" ht="15.75" x14ac:dyDescent="0.2">
      <c r="B14" s="32"/>
      <c r="C14" s="26"/>
      <c r="D14" s="26"/>
      <c r="E14" s="26"/>
      <c r="F14" s="26"/>
      <c r="G14" s="23" t="s">
        <v>41</v>
      </c>
      <c r="H14" s="25" t="str">
        <f>'WRZ8'!F10</f>
        <v>B1</v>
      </c>
      <c r="I14" s="26"/>
      <c r="J14" s="26"/>
      <c r="K14" s="26"/>
      <c r="L14" s="26"/>
      <c r="M14" s="26"/>
      <c r="N14" s="33"/>
      <c r="O14" s="32"/>
      <c r="P14" s="26"/>
      <c r="Q14" s="26"/>
      <c r="R14" s="26"/>
      <c r="S14" s="26"/>
      <c r="T14" s="26"/>
      <c r="U14" s="26"/>
      <c r="V14" s="26"/>
      <c r="W14" s="26"/>
      <c r="X14" s="26"/>
      <c r="Y14" s="26"/>
      <c r="Z14" s="26"/>
      <c r="AA14" s="26"/>
      <c r="AB14" s="26"/>
      <c r="AC14" s="26"/>
      <c r="AD14" s="26"/>
      <c r="AE14" s="26"/>
      <c r="AF14" s="33"/>
    </row>
    <row r="15" spans="2:32" x14ac:dyDescent="0.2">
      <c r="B15" s="32"/>
      <c r="C15" s="26"/>
      <c r="D15" s="26"/>
      <c r="E15" s="26"/>
      <c r="F15" s="26"/>
      <c r="G15" s="26"/>
      <c r="H15" s="26"/>
      <c r="I15" s="26"/>
      <c r="J15" s="26"/>
      <c r="K15" s="26"/>
      <c r="L15" s="26"/>
      <c r="M15" s="26"/>
      <c r="N15" s="33"/>
      <c r="O15" s="32"/>
      <c r="P15" s="26"/>
      <c r="Q15" s="26"/>
      <c r="R15" s="26"/>
      <c r="S15" s="26"/>
      <c r="T15" s="26"/>
      <c r="U15" s="26"/>
      <c r="V15" s="26"/>
      <c r="W15" s="26"/>
      <c r="X15" s="26"/>
      <c r="Y15" s="26"/>
      <c r="Z15" s="26"/>
      <c r="AA15" s="26"/>
      <c r="AB15" s="26"/>
      <c r="AC15" s="26"/>
      <c r="AD15" s="26"/>
      <c r="AE15" s="26"/>
      <c r="AF15" s="33"/>
    </row>
    <row r="16" spans="2:32" x14ac:dyDescent="0.2">
      <c r="B16" s="37"/>
      <c r="C16" s="28"/>
      <c r="D16" s="28"/>
      <c r="E16" s="28"/>
      <c r="F16" s="28"/>
      <c r="G16" s="28"/>
      <c r="H16" s="28"/>
      <c r="I16" s="28"/>
      <c r="J16" s="28"/>
      <c r="K16" s="28"/>
      <c r="L16" s="28"/>
      <c r="M16" s="28"/>
      <c r="N16" s="38"/>
      <c r="O16" s="32"/>
      <c r="P16" s="26"/>
      <c r="Q16" s="26"/>
      <c r="R16" s="26"/>
      <c r="S16" s="26"/>
      <c r="T16" s="26"/>
      <c r="U16" s="26"/>
      <c r="V16" s="26"/>
      <c r="W16" s="26"/>
      <c r="X16" s="26"/>
      <c r="Y16" s="26"/>
      <c r="Z16" s="26"/>
      <c r="AA16" s="26"/>
      <c r="AB16" s="26"/>
      <c r="AC16" s="26"/>
      <c r="AD16" s="26"/>
      <c r="AE16" s="26"/>
      <c r="AF16" s="33"/>
    </row>
    <row r="17" spans="2:32" ht="46.5" customHeight="1" x14ac:dyDescent="0.2">
      <c r="B17" s="42" t="s">
        <v>48</v>
      </c>
      <c r="C17" s="43"/>
      <c r="D17" s="43"/>
      <c r="E17" s="43"/>
      <c r="F17" s="43"/>
      <c r="G17" s="43"/>
      <c r="H17" s="43"/>
      <c r="I17" s="43"/>
      <c r="J17" s="43"/>
      <c r="K17" s="43"/>
      <c r="L17" s="43"/>
      <c r="M17" s="43"/>
      <c r="N17" s="44"/>
      <c r="O17" s="32"/>
      <c r="P17" s="26"/>
      <c r="Q17" s="26"/>
      <c r="R17" s="26"/>
      <c r="S17" s="26"/>
      <c r="T17" s="26"/>
      <c r="U17" s="26"/>
      <c r="V17" s="26"/>
      <c r="W17" s="26"/>
      <c r="X17" s="26"/>
      <c r="Y17" s="26"/>
      <c r="Z17" s="26"/>
      <c r="AA17" s="26"/>
      <c r="AB17" s="26"/>
      <c r="AC17" s="26"/>
      <c r="AD17" s="26"/>
      <c r="AE17" s="26"/>
      <c r="AF17" s="33"/>
    </row>
    <row r="18" spans="2:32" x14ac:dyDescent="0.2">
      <c r="B18" s="45"/>
      <c r="C18" s="46"/>
      <c r="D18" s="46"/>
      <c r="E18" s="46"/>
      <c r="F18" s="46"/>
      <c r="G18" s="46"/>
      <c r="H18" s="46"/>
      <c r="I18" s="46"/>
      <c r="J18" s="46"/>
      <c r="K18" s="46"/>
      <c r="L18" s="46"/>
      <c r="M18" s="46"/>
      <c r="N18" s="47"/>
      <c r="O18" s="32"/>
      <c r="P18" s="26"/>
      <c r="Q18" s="26"/>
      <c r="R18" s="26"/>
      <c r="S18" s="26"/>
      <c r="T18" s="26"/>
      <c r="U18" s="26"/>
      <c r="V18" s="26"/>
      <c r="W18" s="26"/>
      <c r="X18" s="26"/>
      <c r="Y18" s="26"/>
      <c r="Z18" s="26"/>
      <c r="AA18" s="26"/>
      <c r="AB18" s="26"/>
      <c r="AC18" s="26"/>
      <c r="AD18" s="26"/>
      <c r="AE18" s="26"/>
      <c r="AF18" s="33"/>
    </row>
    <row r="19" spans="2:32" x14ac:dyDescent="0.2">
      <c r="B19" s="45"/>
      <c r="C19" s="46"/>
      <c r="D19" s="46"/>
      <c r="E19" s="46"/>
      <c r="F19" s="46"/>
      <c r="G19" s="46"/>
      <c r="H19" s="46"/>
      <c r="I19" s="46"/>
      <c r="J19" s="46"/>
      <c r="K19" s="46"/>
      <c r="L19" s="46"/>
      <c r="M19" s="46"/>
      <c r="N19" s="47"/>
      <c r="O19" s="32"/>
      <c r="P19" s="26"/>
      <c r="Q19" s="26"/>
      <c r="R19" s="26"/>
      <c r="S19" s="26"/>
      <c r="T19" s="26"/>
      <c r="U19" s="26"/>
      <c r="V19" s="26"/>
      <c r="W19" s="26"/>
      <c r="X19" s="26"/>
      <c r="Y19" s="26"/>
      <c r="Z19" s="26"/>
      <c r="AA19" s="26"/>
      <c r="AB19" s="26"/>
      <c r="AC19" s="26"/>
      <c r="AD19" s="26"/>
      <c r="AE19" s="26"/>
      <c r="AF19" s="33"/>
    </row>
    <row r="20" spans="2:32" ht="38.25" customHeight="1" x14ac:dyDescent="0.2">
      <c r="B20" s="45"/>
      <c r="C20" s="46"/>
      <c r="D20" s="46"/>
      <c r="E20" s="46"/>
      <c r="F20" s="46"/>
      <c r="G20" s="46"/>
      <c r="H20" s="46"/>
      <c r="I20" s="46"/>
      <c r="J20" s="46"/>
      <c r="K20" s="46"/>
      <c r="L20" s="46"/>
      <c r="M20" s="46"/>
      <c r="N20" s="47"/>
      <c r="O20" s="32"/>
      <c r="P20" s="26"/>
      <c r="Q20" s="26"/>
      <c r="R20" s="26"/>
      <c r="S20" s="26"/>
      <c r="T20" s="26"/>
      <c r="U20" s="26"/>
      <c r="V20" s="26"/>
      <c r="W20" s="26"/>
      <c r="X20" s="26"/>
      <c r="Y20" s="26"/>
      <c r="Z20" s="26"/>
      <c r="AA20" s="26"/>
      <c r="AB20" s="26"/>
      <c r="AC20" s="26"/>
      <c r="AD20" s="26"/>
      <c r="AE20" s="26"/>
      <c r="AF20" s="33"/>
    </row>
    <row r="21" spans="2:32" x14ac:dyDescent="0.2">
      <c r="B21" s="45"/>
      <c r="C21" s="46"/>
      <c r="D21" s="46"/>
      <c r="E21" s="46"/>
      <c r="F21" s="46"/>
      <c r="G21" s="46"/>
      <c r="H21" s="46"/>
      <c r="I21" s="46"/>
      <c r="J21" s="46"/>
      <c r="K21" s="46"/>
      <c r="L21" s="46"/>
      <c r="M21" s="46"/>
      <c r="N21" s="47"/>
      <c r="O21" s="32"/>
      <c r="P21" s="26"/>
      <c r="Q21" s="26"/>
      <c r="R21" s="26"/>
      <c r="S21" s="26"/>
      <c r="T21" s="26"/>
      <c r="U21" s="26"/>
      <c r="V21" s="26"/>
      <c r="W21" s="26"/>
      <c r="X21" s="26"/>
      <c r="Y21" s="26"/>
      <c r="Z21" s="26"/>
      <c r="AA21" s="26"/>
      <c r="AB21" s="26"/>
      <c r="AC21" s="26"/>
      <c r="AD21" s="26"/>
      <c r="AE21" s="26"/>
      <c r="AF21" s="33"/>
    </row>
    <row r="22" spans="2:32" x14ac:dyDescent="0.2">
      <c r="B22" s="45"/>
      <c r="C22" s="46"/>
      <c r="D22" s="46"/>
      <c r="E22" s="46"/>
      <c r="F22" s="46"/>
      <c r="G22" s="46"/>
      <c r="H22" s="46"/>
      <c r="I22" s="46"/>
      <c r="J22" s="46"/>
      <c r="K22" s="46"/>
      <c r="L22" s="46"/>
      <c r="M22" s="46"/>
      <c r="N22" s="47"/>
      <c r="O22" s="32"/>
      <c r="P22" s="26"/>
      <c r="Q22" s="26"/>
      <c r="R22" s="26"/>
      <c r="S22" s="26"/>
      <c r="T22" s="26"/>
      <c r="U22" s="26"/>
      <c r="V22" s="26"/>
      <c r="W22" s="26"/>
      <c r="X22" s="26"/>
      <c r="Y22" s="26"/>
      <c r="Z22" s="26"/>
      <c r="AA22" s="26"/>
      <c r="AB22" s="26"/>
      <c r="AC22" s="26"/>
      <c r="AD22" s="26"/>
      <c r="AE22" s="26"/>
      <c r="AF22" s="33"/>
    </row>
    <row r="23" spans="2:32" ht="36" customHeight="1" x14ac:dyDescent="0.2">
      <c r="B23" s="45"/>
      <c r="C23" s="46"/>
      <c r="D23" s="46"/>
      <c r="E23" s="46"/>
      <c r="F23" s="46"/>
      <c r="G23" s="46"/>
      <c r="H23" s="46"/>
      <c r="I23" s="46"/>
      <c r="J23" s="46"/>
      <c r="K23" s="46"/>
      <c r="L23" s="46"/>
      <c r="M23" s="46"/>
      <c r="N23" s="47"/>
      <c r="O23" s="32"/>
      <c r="P23" s="26"/>
      <c r="Q23" s="26"/>
      <c r="R23" s="26"/>
      <c r="S23" s="26"/>
      <c r="T23" s="26"/>
      <c r="U23" s="26"/>
      <c r="V23" s="26"/>
      <c r="W23" s="26"/>
      <c r="X23" s="26"/>
      <c r="Y23" s="26"/>
      <c r="Z23" s="26"/>
      <c r="AA23" s="26"/>
      <c r="AB23" s="26"/>
      <c r="AC23" s="26"/>
      <c r="AD23" s="26"/>
      <c r="AE23" s="26"/>
      <c r="AF23" s="33"/>
    </row>
    <row r="24" spans="2:32" x14ac:dyDescent="0.2">
      <c r="B24" s="45"/>
      <c r="C24" s="46"/>
      <c r="D24" s="46"/>
      <c r="E24" s="46"/>
      <c r="F24" s="46"/>
      <c r="G24" s="46"/>
      <c r="H24" s="46"/>
      <c r="I24" s="46"/>
      <c r="J24" s="46"/>
      <c r="K24" s="46"/>
      <c r="L24" s="46"/>
      <c r="M24" s="46"/>
      <c r="N24" s="47"/>
      <c r="O24" s="32"/>
      <c r="P24" s="26"/>
      <c r="Q24" s="26"/>
      <c r="R24" s="26"/>
      <c r="S24" s="26"/>
      <c r="T24" s="26"/>
      <c r="U24" s="26"/>
      <c r="V24" s="26"/>
      <c r="W24" s="26"/>
      <c r="X24" s="26"/>
      <c r="Y24" s="26"/>
      <c r="Z24" s="26"/>
      <c r="AA24" s="26"/>
      <c r="AB24" s="26"/>
      <c r="AC24" s="26"/>
      <c r="AD24" s="26"/>
      <c r="AE24" s="26"/>
      <c r="AF24" s="33"/>
    </row>
    <row r="25" spans="2:32" x14ac:dyDescent="0.2">
      <c r="B25" s="45"/>
      <c r="C25" s="46"/>
      <c r="D25" s="46"/>
      <c r="E25" s="46"/>
      <c r="F25" s="46"/>
      <c r="G25" s="46"/>
      <c r="H25" s="46"/>
      <c r="I25" s="46"/>
      <c r="J25" s="46"/>
      <c r="K25" s="46"/>
      <c r="L25" s="46"/>
      <c r="M25" s="46"/>
      <c r="N25" s="47"/>
      <c r="O25" s="32"/>
      <c r="P25" s="26"/>
      <c r="Q25" s="26"/>
      <c r="R25" s="26"/>
      <c r="S25" s="26"/>
      <c r="T25" s="26"/>
      <c r="U25" s="26"/>
      <c r="V25" s="26"/>
      <c r="W25" s="26"/>
      <c r="X25" s="26"/>
      <c r="Y25" s="26"/>
      <c r="Z25" s="26"/>
      <c r="AA25" s="26"/>
      <c r="AB25" s="26"/>
      <c r="AC25" s="26"/>
      <c r="AD25" s="26"/>
      <c r="AE25" s="26"/>
      <c r="AF25" s="33"/>
    </row>
    <row r="26" spans="2:32" ht="45.75" customHeight="1" x14ac:dyDescent="0.2">
      <c r="B26" s="45"/>
      <c r="C26" s="46"/>
      <c r="D26" s="46"/>
      <c r="E26" s="46"/>
      <c r="F26" s="46"/>
      <c r="G26" s="46"/>
      <c r="H26" s="46"/>
      <c r="I26" s="46"/>
      <c r="J26" s="46"/>
      <c r="K26" s="46"/>
      <c r="L26" s="46"/>
      <c r="M26" s="46"/>
      <c r="N26" s="47"/>
      <c r="O26" s="32"/>
      <c r="P26" s="26"/>
      <c r="Q26" s="26"/>
      <c r="R26" s="26"/>
      <c r="S26" s="26"/>
      <c r="T26" s="26"/>
      <c r="U26" s="26"/>
      <c r="V26" s="26"/>
      <c r="W26" s="26"/>
      <c r="X26" s="26"/>
      <c r="Y26" s="26"/>
      <c r="Z26" s="26"/>
      <c r="AA26" s="26"/>
      <c r="AB26" s="26"/>
      <c r="AC26" s="26"/>
      <c r="AD26" s="26"/>
      <c r="AE26" s="26"/>
      <c r="AF26" s="33"/>
    </row>
    <row r="27" spans="2:32" x14ac:dyDescent="0.2">
      <c r="B27" s="45"/>
      <c r="C27" s="46"/>
      <c r="D27" s="46"/>
      <c r="E27" s="46"/>
      <c r="F27" s="46"/>
      <c r="G27" s="46"/>
      <c r="H27" s="46"/>
      <c r="I27" s="46"/>
      <c r="J27" s="46"/>
      <c r="K27" s="46"/>
      <c r="L27" s="46"/>
      <c r="M27" s="46"/>
      <c r="N27" s="47"/>
      <c r="O27" s="32"/>
      <c r="P27" s="26"/>
      <c r="Q27" s="26"/>
      <c r="R27" s="26"/>
      <c r="S27" s="26"/>
      <c r="T27" s="26"/>
      <c r="U27" s="26"/>
      <c r="V27" s="26"/>
      <c r="W27" s="26"/>
      <c r="X27" s="26"/>
      <c r="Y27" s="26"/>
      <c r="Z27" s="26"/>
      <c r="AA27" s="26"/>
      <c r="AB27" s="26"/>
      <c r="AC27" s="26"/>
      <c r="AD27" s="26"/>
      <c r="AE27" s="26"/>
      <c r="AF27" s="33"/>
    </row>
    <row r="28" spans="2:32" ht="39" customHeight="1" x14ac:dyDescent="0.2">
      <c r="B28" s="45"/>
      <c r="C28" s="46"/>
      <c r="D28" s="46"/>
      <c r="E28" s="46"/>
      <c r="F28" s="46"/>
      <c r="G28" s="46"/>
      <c r="H28" s="46"/>
      <c r="I28" s="46"/>
      <c r="J28" s="46"/>
      <c r="K28" s="46"/>
      <c r="L28" s="46"/>
      <c r="M28" s="46"/>
      <c r="N28" s="47"/>
      <c r="O28" s="32"/>
      <c r="P28" s="26"/>
      <c r="Q28" s="26"/>
      <c r="R28" s="26"/>
      <c r="S28" s="26"/>
      <c r="T28" s="26"/>
      <c r="U28" s="26"/>
      <c r="V28" s="26"/>
      <c r="W28" s="26"/>
      <c r="X28" s="26"/>
      <c r="Y28" s="26"/>
      <c r="Z28" s="26"/>
      <c r="AA28" s="26"/>
      <c r="AB28" s="26"/>
      <c r="AC28" s="26"/>
      <c r="AD28" s="26"/>
      <c r="AE28" s="26"/>
      <c r="AF28" s="33"/>
    </row>
    <row r="29" spans="2:32" x14ac:dyDescent="0.2">
      <c r="B29" s="45"/>
      <c r="C29" s="46"/>
      <c r="D29" s="46"/>
      <c r="E29" s="46"/>
      <c r="F29" s="46"/>
      <c r="G29" s="46"/>
      <c r="H29" s="46"/>
      <c r="I29" s="46"/>
      <c r="J29" s="46"/>
      <c r="K29" s="46"/>
      <c r="L29" s="46"/>
      <c r="M29" s="46"/>
      <c r="N29" s="47"/>
      <c r="O29" s="32"/>
      <c r="P29" s="26"/>
      <c r="Q29" s="26"/>
      <c r="R29" s="26"/>
      <c r="S29" s="26"/>
      <c r="T29" s="26"/>
      <c r="U29" s="26"/>
      <c r="V29" s="26"/>
      <c r="W29" s="26"/>
      <c r="X29" s="26"/>
      <c r="Y29" s="26"/>
      <c r="Z29" s="26"/>
      <c r="AA29" s="26"/>
      <c r="AB29" s="26"/>
      <c r="AC29" s="26"/>
      <c r="AD29" s="26"/>
      <c r="AE29" s="26"/>
      <c r="AF29" s="33"/>
    </row>
    <row r="30" spans="2:32" ht="25.5" customHeight="1" x14ac:dyDescent="0.2">
      <c r="B30" s="45"/>
      <c r="C30" s="46"/>
      <c r="D30" s="46"/>
      <c r="E30" s="46"/>
      <c r="F30" s="46"/>
      <c r="G30" s="46"/>
      <c r="H30" s="46"/>
      <c r="I30" s="46"/>
      <c r="J30" s="46"/>
      <c r="K30" s="46"/>
      <c r="L30" s="46"/>
      <c r="M30" s="46"/>
      <c r="N30" s="47"/>
      <c r="O30" s="32"/>
      <c r="P30" s="26"/>
      <c r="Q30" s="26"/>
      <c r="R30" s="26"/>
      <c r="S30" s="26"/>
      <c r="T30" s="26"/>
      <c r="U30" s="26"/>
      <c r="V30" s="26"/>
      <c r="W30" s="26"/>
      <c r="X30" s="26"/>
      <c r="Y30" s="26"/>
      <c r="Z30" s="26"/>
      <c r="AA30" s="26"/>
      <c r="AB30" s="26"/>
      <c r="AC30" s="26"/>
      <c r="AD30" s="26"/>
      <c r="AE30" s="26"/>
      <c r="AF30" s="33"/>
    </row>
    <row r="31" spans="2:32" x14ac:dyDescent="0.2">
      <c r="B31" s="45"/>
      <c r="C31" s="46"/>
      <c r="D31" s="46"/>
      <c r="E31" s="46"/>
      <c r="F31" s="46"/>
      <c r="G31" s="46"/>
      <c r="H31" s="46"/>
      <c r="I31" s="46"/>
      <c r="J31" s="46"/>
      <c r="K31" s="46"/>
      <c r="L31" s="46"/>
      <c r="M31" s="46"/>
      <c r="N31" s="47"/>
      <c r="O31" s="32"/>
      <c r="P31" s="26"/>
      <c r="Q31" s="26"/>
      <c r="R31" s="26"/>
      <c r="S31" s="26"/>
      <c r="T31" s="26"/>
      <c r="U31" s="26"/>
      <c r="V31" s="26"/>
      <c r="W31" s="26"/>
      <c r="X31" s="26"/>
      <c r="Y31" s="26"/>
      <c r="Z31" s="26"/>
      <c r="AA31" s="26"/>
      <c r="AB31" s="26"/>
      <c r="AC31" s="26"/>
      <c r="AD31" s="26"/>
      <c r="AE31" s="26"/>
      <c r="AF31" s="33"/>
    </row>
    <row r="32" spans="2:32" x14ac:dyDescent="0.2">
      <c r="B32" s="45"/>
      <c r="C32" s="46"/>
      <c r="D32" s="46"/>
      <c r="E32" s="46"/>
      <c r="F32" s="46"/>
      <c r="G32" s="46"/>
      <c r="H32" s="46"/>
      <c r="I32" s="46"/>
      <c r="J32" s="46"/>
      <c r="K32" s="46"/>
      <c r="L32" s="46"/>
      <c r="M32" s="46"/>
      <c r="N32" s="47"/>
      <c r="O32" s="32"/>
      <c r="P32" s="26"/>
      <c r="Q32" s="26"/>
      <c r="R32" s="26"/>
      <c r="S32" s="26"/>
      <c r="T32" s="26"/>
      <c r="U32" s="26"/>
      <c r="V32" s="26"/>
      <c r="W32" s="26"/>
      <c r="X32" s="26"/>
      <c r="Y32" s="26"/>
      <c r="Z32" s="26"/>
      <c r="AA32" s="26"/>
      <c r="AB32" s="26"/>
      <c r="AC32" s="26"/>
      <c r="AD32" s="26"/>
      <c r="AE32" s="26"/>
      <c r="AF32" s="33"/>
    </row>
    <row r="33" spans="2:32" x14ac:dyDescent="0.2">
      <c r="B33" s="45"/>
      <c r="C33" s="46"/>
      <c r="D33" s="46"/>
      <c r="E33" s="46"/>
      <c r="F33" s="46"/>
      <c r="G33" s="46"/>
      <c r="H33" s="46"/>
      <c r="I33" s="46"/>
      <c r="J33" s="46"/>
      <c r="K33" s="46"/>
      <c r="L33" s="46"/>
      <c r="M33" s="46"/>
      <c r="N33" s="47"/>
      <c r="O33" s="32"/>
      <c r="P33" s="26"/>
      <c r="Q33" s="26"/>
      <c r="R33" s="26"/>
      <c r="S33" s="26"/>
      <c r="T33" s="26"/>
      <c r="U33" s="26"/>
      <c r="V33" s="26"/>
      <c r="W33" s="26"/>
      <c r="X33" s="26"/>
      <c r="Y33" s="26"/>
      <c r="Z33" s="26"/>
      <c r="AA33" s="26"/>
      <c r="AB33" s="26"/>
      <c r="AC33" s="26"/>
      <c r="AD33" s="26"/>
      <c r="AE33" s="26"/>
      <c r="AF33" s="33"/>
    </row>
    <row r="34" spans="2:32" ht="15" customHeight="1" thickBot="1" x14ac:dyDescent="0.25">
      <c r="B34" s="48"/>
      <c r="C34" s="49"/>
      <c r="D34" s="49"/>
      <c r="E34" s="49"/>
      <c r="F34" s="49"/>
      <c r="G34" s="49"/>
      <c r="H34" s="49"/>
      <c r="I34" s="49"/>
      <c r="J34" s="49"/>
      <c r="K34" s="49"/>
      <c r="L34" s="49"/>
      <c r="M34" s="49"/>
      <c r="N34" s="50"/>
      <c r="O34" s="34"/>
      <c r="P34" s="35"/>
      <c r="Q34" s="35"/>
      <c r="R34" s="35"/>
      <c r="S34" s="35"/>
      <c r="T34" s="35"/>
      <c r="U34" s="35"/>
      <c r="V34" s="35"/>
      <c r="W34" s="35"/>
      <c r="X34" s="35"/>
      <c r="Y34" s="35"/>
      <c r="Z34" s="35"/>
      <c r="AA34" s="35"/>
      <c r="AB34" s="35"/>
      <c r="AC34" s="35"/>
      <c r="AD34" s="35"/>
      <c r="AE34" s="35"/>
      <c r="AF34" s="36"/>
    </row>
  </sheetData>
  <mergeCells count="2">
    <mergeCell ref="F3:I3"/>
    <mergeCell ref="B17:N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6"/>
  <sheetViews>
    <sheetView zoomScale="120" zoomScaleNormal="120" workbookViewId="0">
      <selection activeCell="E22" sqref="E22"/>
    </sheetView>
  </sheetViews>
  <sheetFormatPr defaultRowHeight="12.75" x14ac:dyDescent="0.2"/>
  <cols>
    <col min="1" max="1" width="46.5703125" bestFit="1" customWidth="1"/>
    <col min="3" max="3" width="16.85546875" bestFit="1" customWidth="1"/>
    <col min="4" max="4" width="8.42578125" customWidth="1"/>
    <col min="5" max="5" width="19.28515625" customWidth="1"/>
    <col min="6" max="6" width="9.5703125" customWidth="1"/>
  </cols>
  <sheetData>
    <row r="1" spans="1:6" x14ac:dyDescent="0.2">
      <c r="A1" s="1" t="s">
        <v>2</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25.769267967284023</v>
      </c>
    </row>
    <row r="5" spans="1:6" x14ac:dyDescent="0.2">
      <c r="A5" t="s">
        <v>1</v>
      </c>
      <c r="B5" s="16">
        <f>'[1]DO input for EBSD'!$F$34</f>
        <v>104.26316857239895</v>
      </c>
      <c r="E5" s="9" t="str">
        <f>C24</f>
        <v>Step 1B</v>
      </c>
      <c r="F5" s="11">
        <f>B24</f>
        <v>2.2306942383685224</v>
      </c>
    </row>
    <row r="6" spans="1:6" x14ac:dyDescent="0.2">
      <c r="A6" t="s">
        <v>4</v>
      </c>
      <c r="B6">
        <v>0</v>
      </c>
      <c r="E6" s="9" t="str">
        <f>C29</f>
        <v>Step 2A</v>
      </c>
      <c r="F6" s="19">
        <f>B29</f>
        <v>11.019267967284023</v>
      </c>
    </row>
    <row r="7" spans="1:6" x14ac:dyDescent="0.2">
      <c r="A7" t="s">
        <v>5</v>
      </c>
      <c r="B7">
        <v>0</v>
      </c>
      <c r="E7" s="9" t="str">
        <f>C31</f>
        <v>Step 2B</v>
      </c>
      <c r="F7" s="11">
        <f>B31</f>
        <v>0.9538733345807956</v>
      </c>
    </row>
    <row r="8" spans="1:6" x14ac:dyDescent="0.2">
      <c r="A8" t="s">
        <v>6</v>
      </c>
      <c r="B8" s="16">
        <f>[2]Sheet1!$O$28</f>
        <v>5.76163532825856</v>
      </c>
      <c r="E8" s="9" t="str">
        <f>C33</f>
        <v>Resilient WRZ?</v>
      </c>
      <c r="F8" s="10" t="str">
        <f>B33</f>
        <v>Yes</v>
      </c>
    </row>
    <row r="9" spans="1:6" x14ac:dyDescent="0.2">
      <c r="A9" t="s">
        <v>7</v>
      </c>
      <c r="B9" s="40">
        <f>[3]Pivot!$I$5</f>
        <v>1.1927328960645718</v>
      </c>
      <c r="E9" s="9" t="str">
        <f>C34</f>
        <v>Risk Label</v>
      </c>
      <c r="F9" s="10">
        <f>B34</f>
        <v>3</v>
      </c>
    </row>
    <row r="10" spans="1:6" x14ac:dyDescent="0.2">
      <c r="A10" s="5" t="s">
        <v>11</v>
      </c>
      <c r="B10" s="17">
        <f>B5-B6-B7-B8-B9</f>
        <v>97.30880034807582</v>
      </c>
      <c r="E10" s="9" t="str">
        <f>C36</f>
        <v>Certainty Grade</v>
      </c>
      <c r="F10" s="13" t="str">
        <f>B36</f>
        <v>B3</v>
      </c>
    </row>
    <row r="11" spans="1:6" x14ac:dyDescent="0.2">
      <c r="A11" s="1"/>
    </row>
    <row r="12" spans="1:6" x14ac:dyDescent="0.2">
      <c r="A12" t="s">
        <v>8</v>
      </c>
      <c r="B12" s="16">
        <v>0</v>
      </c>
    </row>
    <row r="13" spans="1:6" x14ac:dyDescent="0.2">
      <c r="A13" t="s">
        <v>9</v>
      </c>
      <c r="B13" s="16">
        <f>[4]WRZ1!$D$9-[4]WRZ1!$D$10</f>
        <v>1.5993216199999978</v>
      </c>
    </row>
    <row r="14" spans="1:6" x14ac:dyDescent="0.2">
      <c r="A14" t="s">
        <v>10</v>
      </c>
      <c r="B14" s="16">
        <f>[4]WRZ1!$B$22</f>
        <v>14.75</v>
      </c>
    </row>
    <row r="16" spans="1:6" x14ac:dyDescent="0.2">
      <c r="A16" s="4" t="s">
        <v>12</v>
      </c>
      <c r="B16" s="14">
        <f>B10+B12+B13+B14</f>
        <v>113.65812196807582</v>
      </c>
    </row>
    <row r="18" spans="1:3" x14ac:dyDescent="0.2">
      <c r="A18" s="4" t="s">
        <v>14</v>
      </c>
      <c r="B18" s="14">
        <f>[4]WRZ1!$D$9</f>
        <v>87.888854000791795</v>
      </c>
    </row>
    <row r="20" spans="1:3" x14ac:dyDescent="0.2">
      <c r="A20" s="2" t="s">
        <v>0</v>
      </c>
      <c r="B20" s="15">
        <f>B16-B18</f>
        <v>25.769267967284023</v>
      </c>
      <c r="C20" s="6" t="s">
        <v>17</v>
      </c>
    </row>
    <row r="22" spans="1:3" x14ac:dyDescent="0.2">
      <c r="A22" s="4" t="s">
        <v>13</v>
      </c>
      <c r="B22" s="14">
        <f>[4]WRZ1!$D$11</f>
        <v>11.552129164116666</v>
      </c>
    </row>
    <row r="24" spans="1:3" x14ac:dyDescent="0.2">
      <c r="A24" s="2" t="s">
        <v>21</v>
      </c>
      <c r="B24" s="3">
        <f>B20/B22</f>
        <v>2.2306942383685224</v>
      </c>
      <c r="C24" s="6" t="s">
        <v>18</v>
      </c>
    </row>
    <row r="26" spans="1:3" x14ac:dyDescent="0.2">
      <c r="A26" t="s">
        <v>19</v>
      </c>
      <c r="B26">
        <v>0</v>
      </c>
    </row>
    <row r="27" spans="1:3" x14ac:dyDescent="0.2">
      <c r="A27" t="s">
        <v>20</v>
      </c>
      <c r="B27">
        <f>B12+B14</f>
        <v>14.75</v>
      </c>
    </row>
    <row r="29" spans="1:3" x14ac:dyDescent="0.2">
      <c r="A29" s="2" t="s">
        <v>23</v>
      </c>
      <c r="B29" s="15">
        <f>B20-B26-B27</f>
        <v>11.019267967284023</v>
      </c>
      <c r="C29" s="6" t="s">
        <v>24</v>
      </c>
    </row>
    <row r="31" spans="1:3" x14ac:dyDescent="0.2">
      <c r="A31" s="2" t="s">
        <v>22</v>
      </c>
      <c r="B31" s="3">
        <f>B29/B22</f>
        <v>0.9538733345807956</v>
      </c>
      <c r="C31" s="6" t="s">
        <v>25</v>
      </c>
    </row>
    <row r="33" spans="2:3" x14ac:dyDescent="0.2">
      <c r="B33" s="7" t="s">
        <v>28</v>
      </c>
      <c r="C33" s="6" t="s">
        <v>27</v>
      </c>
    </row>
    <row r="34" spans="2:3" x14ac:dyDescent="0.2">
      <c r="B34" s="2">
        <v>3</v>
      </c>
      <c r="C34" s="6" t="s">
        <v>26</v>
      </c>
    </row>
    <row r="36" spans="2:3" x14ac:dyDescent="0.2">
      <c r="B36" s="8" t="s">
        <v>33</v>
      </c>
      <c r="C36" s="6" t="s">
        <v>29</v>
      </c>
    </row>
  </sheetData>
  <mergeCells count="1">
    <mergeCell ref="B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zoomScale="120" zoomScaleNormal="120" workbookViewId="0">
      <selection activeCell="B31" sqref="B31"/>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30</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17.353465186500216</v>
      </c>
    </row>
    <row r="5" spans="1:6" x14ac:dyDescent="0.2">
      <c r="A5" t="s">
        <v>1</v>
      </c>
      <c r="B5" s="16">
        <f>[4]WRZ2!$D$3</f>
        <v>125.00000000000001</v>
      </c>
      <c r="E5" s="9" t="str">
        <f>C24</f>
        <v>Step 1B</v>
      </c>
      <c r="F5" s="11">
        <f>B24</f>
        <v>1.0864887966976258</v>
      </c>
    </row>
    <row r="6" spans="1:6" x14ac:dyDescent="0.2">
      <c r="A6" t="s">
        <v>4</v>
      </c>
      <c r="B6" s="16">
        <f>'[5]2. BL Supply'!$L$20</f>
        <v>0</v>
      </c>
      <c r="E6" s="9" t="str">
        <f>C29</f>
        <v>Step 2A</v>
      </c>
      <c r="F6" s="19">
        <f>B29</f>
        <v>-1.1665348134997835</v>
      </c>
    </row>
    <row r="7" spans="1:6" x14ac:dyDescent="0.2">
      <c r="A7" t="s">
        <v>5</v>
      </c>
      <c r="B7" s="16">
        <f>[4]WRZ2!$D$6</f>
        <v>-8.7272727270000008</v>
      </c>
      <c r="E7" s="9" t="str">
        <f>C31</f>
        <v>Step 2B</v>
      </c>
      <c r="F7" s="11">
        <f>B31</f>
        <v>-7.30359609567338E-2</v>
      </c>
    </row>
    <row r="8" spans="1:6" x14ac:dyDescent="0.2">
      <c r="A8" t="s">
        <v>6</v>
      </c>
      <c r="B8" s="16">
        <f>[4]WRZ2!$D$4</f>
        <v>4.0250266210000003</v>
      </c>
      <c r="E8" s="9" t="str">
        <f>C33</f>
        <v>Resilient WRZ?</v>
      </c>
      <c r="F8" s="10" t="str">
        <f>B33</f>
        <v>No</v>
      </c>
    </row>
    <row r="9" spans="1:6" x14ac:dyDescent="0.2">
      <c r="A9" t="s">
        <v>7</v>
      </c>
      <c r="B9" s="16">
        <f>[4]WRZ2!$D$7</f>
        <v>1.352064178</v>
      </c>
      <c r="E9" s="9" t="str">
        <f>C34</f>
        <v>Risk Label</v>
      </c>
      <c r="F9" s="10">
        <f>B34</f>
        <v>3</v>
      </c>
    </row>
    <row r="10" spans="1:6" x14ac:dyDescent="0.2">
      <c r="A10" s="5" t="s">
        <v>11</v>
      </c>
      <c r="B10" s="17">
        <f>B5+B6+B7-B8-B9</f>
        <v>110.89563647400001</v>
      </c>
      <c r="E10" s="9" t="str">
        <f>C36</f>
        <v>Certainty Grade</v>
      </c>
      <c r="F10" s="13" t="str">
        <f>B36</f>
        <v>B3</v>
      </c>
    </row>
    <row r="11" spans="1:6" x14ac:dyDescent="0.2">
      <c r="A11" s="1"/>
    </row>
    <row r="12" spans="1:6" x14ac:dyDescent="0.2">
      <c r="A12" t="s">
        <v>8</v>
      </c>
      <c r="B12" s="16">
        <f>'[5]10. Drought plan links'!$I$9</f>
        <v>0</v>
      </c>
    </row>
    <row r="13" spans="1:6" x14ac:dyDescent="0.2">
      <c r="A13" t="s">
        <v>9</v>
      </c>
      <c r="B13" s="16">
        <f>[4]WRZ2!$D$9-[4]WRZ2!$D$10</f>
        <v>2.0970598999999908</v>
      </c>
    </row>
    <row r="14" spans="1:6" x14ac:dyDescent="0.2">
      <c r="A14" t="s">
        <v>10</v>
      </c>
      <c r="B14" s="16">
        <f>[4]WRZ2!$D$22</f>
        <v>18.52</v>
      </c>
    </row>
    <row r="16" spans="1:6" x14ac:dyDescent="0.2">
      <c r="A16" s="4" t="s">
        <v>12</v>
      </c>
      <c r="B16" s="14">
        <f>B10+B12+B13+B14</f>
        <v>131.512696374</v>
      </c>
    </row>
    <row r="18" spans="1:3" x14ac:dyDescent="0.2">
      <c r="A18" s="4" t="s">
        <v>14</v>
      </c>
      <c r="B18" s="14">
        <f>[4]WRZ2!$D$9</f>
        <v>114.15923118749978</v>
      </c>
    </row>
    <row r="20" spans="1:3" x14ac:dyDescent="0.2">
      <c r="A20" s="2" t="s">
        <v>0</v>
      </c>
      <c r="B20" s="15">
        <f>B16-B18</f>
        <v>17.353465186500216</v>
      </c>
      <c r="C20" s="6" t="s">
        <v>17</v>
      </c>
    </row>
    <row r="22" spans="1:3" x14ac:dyDescent="0.2">
      <c r="A22" s="4" t="s">
        <v>13</v>
      </c>
      <c r="B22" s="14">
        <f>[4]WRZ2!$D$11</f>
        <v>15.972060861783334</v>
      </c>
    </row>
    <row r="24" spans="1:3" x14ac:dyDescent="0.2">
      <c r="A24" s="2" t="s">
        <v>21</v>
      </c>
      <c r="B24" s="3">
        <f>B20/B22</f>
        <v>1.0864887966976258</v>
      </c>
      <c r="C24" s="6" t="s">
        <v>18</v>
      </c>
    </row>
    <row r="26" spans="1:3" x14ac:dyDescent="0.2">
      <c r="A26" t="s">
        <v>19</v>
      </c>
      <c r="B26">
        <v>0</v>
      </c>
    </row>
    <row r="27" spans="1:3" x14ac:dyDescent="0.2">
      <c r="A27" t="s">
        <v>20</v>
      </c>
      <c r="B27">
        <f>B12+B14</f>
        <v>18.52</v>
      </c>
    </row>
    <row r="29" spans="1:3" x14ac:dyDescent="0.2">
      <c r="A29" s="2" t="s">
        <v>23</v>
      </c>
      <c r="B29" s="15">
        <f>B20-B26-B27</f>
        <v>-1.1665348134997835</v>
      </c>
      <c r="C29" s="6" t="s">
        <v>24</v>
      </c>
    </row>
    <row r="31" spans="1:3" x14ac:dyDescent="0.2">
      <c r="A31" s="2" t="s">
        <v>22</v>
      </c>
      <c r="B31" s="3">
        <f>B29/B22</f>
        <v>-7.30359609567338E-2</v>
      </c>
      <c r="C31" s="6" t="s">
        <v>25</v>
      </c>
    </row>
    <row r="33" spans="2:3" x14ac:dyDescent="0.2">
      <c r="B33" s="7" t="s">
        <v>31</v>
      </c>
      <c r="C33" s="6" t="s">
        <v>27</v>
      </c>
    </row>
    <row r="34" spans="2:3" x14ac:dyDescent="0.2">
      <c r="B34" s="2">
        <v>3</v>
      </c>
      <c r="C34" s="6" t="s">
        <v>26</v>
      </c>
    </row>
    <row r="36" spans="2:3" x14ac:dyDescent="0.2">
      <c r="B36" s="8" t="s">
        <v>33</v>
      </c>
      <c r="C36" s="6" t="s">
        <v>29</v>
      </c>
    </row>
  </sheetData>
  <mergeCells count="1">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6"/>
  <sheetViews>
    <sheetView zoomScale="120" zoomScaleNormal="120" workbookViewId="0">
      <selection activeCell="B29" sqref="B29"/>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43</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-10.176449063186368</v>
      </c>
    </row>
    <row r="5" spans="1:6" x14ac:dyDescent="0.2">
      <c r="A5" t="s">
        <v>1</v>
      </c>
      <c r="B5" s="16">
        <f>[4]WRZ3!$D$3</f>
        <v>150.63</v>
      </c>
      <c r="E5" s="9" t="str">
        <f>C24</f>
        <v>Step 1B</v>
      </c>
      <c r="F5" s="11">
        <f>B24</f>
        <v>-0.50917486776650833</v>
      </c>
    </row>
    <row r="6" spans="1:6" x14ac:dyDescent="0.2">
      <c r="A6" t="s">
        <v>4</v>
      </c>
      <c r="B6" s="16">
        <f>'[6]2. BL Supply'!$L$20</f>
        <v>0</v>
      </c>
      <c r="E6" s="9" t="str">
        <f>C29</f>
        <v>Step 2A</v>
      </c>
      <c r="F6" s="19">
        <f>B29</f>
        <v>-39.476449063186365</v>
      </c>
    </row>
    <row r="7" spans="1:6" x14ac:dyDescent="0.2">
      <c r="A7" t="s">
        <v>5</v>
      </c>
      <c r="B7" s="16">
        <f>[4]WRZ3!$D$6</f>
        <v>-0.68899521529999996</v>
      </c>
      <c r="E7" s="9" t="str">
        <f>C31</f>
        <v>Step 2B</v>
      </c>
      <c r="F7" s="11">
        <f>B31</f>
        <v>-1.9751895387904137</v>
      </c>
    </row>
    <row r="8" spans="1:6" x14ac:dyDescent="0.2">
      <c r="A8" t="s">
        <v>6</v>
      </c>
      <c r="B8" s="16">
        <f>[4]WRZ3!$D$4</f>
        <v>12.495911660000001</v>
      </c>
      <c r="E8" s="9" t="str">
        <f>C33</f>
        <v>Resilient WRZ?</v>
      </c>
      <c r="F8" s="10" t="str">
        <f>B33</f>
        <v>No</v>
      </c>
    </row>
    <row r="9" spans="1:6" x14ac:dyDescent="0.2">
      <c r="A9" t="s">
        <v>7</v>
      </c>
      <c r="B9" s="16">
        <f>[4]WRZ3!$D$7</f>
        <v>6.6327719480000003</v>
      </c>
      <c r="E9" s="9" t="str">
        <f>C34</f>
        <v>Risk Label</v>
      </c>
      <c r="F9" s="10">
        <f>B34</f>
        <v>3</v>
      </c>
    </row>
    <row r="10" spans="1:6" x14ac:dyDescent="0.2">
      <c r="A10" s="5" t="s">
        <v>11</v>
      </c>
      <c r="B10" s="17">
        <f>B5+B6+B7-B8-B9</f>
        <v>130.81232117670001</v>
      </c>
      <c r="E10" s="9" t="str">
        <f>C36</f>
        <v>Certainty Grade</v>
      </c>
      <c r="F10" s="13" t="str">
        <f>B36</f>
        <v>B3</v>
      </c>
    </row>
    <row r="11" spans="1:6" x14ac:dyDescent="0.2">
      <c r="A11" s="1"/>
    </row>
    <row r="12" spans="1:6" x14ac:dyDescent="0.2">
      <c r="A12" t="s">
        <v>8</v>
      </c>
      <c r="B12" s="16">
        <v>0</v>
      </c>
    </row>
    <row r="13" spans="1:6" x14ac:dyDescent="0.2">
      <c r="A13" t="s">
        <v>9</v>
      </c>
      <c r="B13" s="16">
        <f>[4]WRZ3!$D$9-[4]WRZ3!$D$10</f>
        <v>3.5119729000000177</v>
      </c>
    </row>
    <row r="14" spans="1:6" x14ac:dyDescent="0.2">
      <c r="A14" t="s">
        <v>10</v>
      </c>
      <c r="B14" s="16">
        <f>[4]WRZ3!$D$22</f>
        <v>29.3</v>
      </c>
    </row>
    <row r="16" spans="1:6" x14ac:dyDescent="0.2">
      <c r="A16" s="4" t="s">
        <v>12</v>
      </c>
      <c r="B16" s="14">
        <f>B10+B12+B13+B14</f>
        <v>163.62429407670004</v>
      </c>
    </row>
    <row r="18" spans="1:3" x14ac:dyDescent="0.2">
      <c r="A18" s="4" t="s">
        <v>14</v>
      </c>
      <c r="B18" s="14">
        <f>[4]WRZ3!$D$9</f>
        <v>173.80074313988641</v>
      </c>
    </row>
    <row r="20" spans="1:3" x14ac:dyDescent="0.2">
      <c r="A20" s="2" t="s">
        <v>0</v>
      </c>
      <c r="B20" s="15">
        <f>B16-B18</f>
        <v>-10.176449063186368</v>
      </c>
      <c r="C20" s="6" t="s">
        <v>17</v>
      </c>
    </row>
    <row r="22" spans="1:3" x14ac:dyDescent="0.2">
      <c r="A22" s="4" t="s">
        <v>13</v>
      </c>
      <c r="B22" s="14">
        <f>[4]WRZ3!$D$11</f>
        <v>19.986157423333331</v>
      </c>
    </row>
    <row r="24" spans="1:3" x14ac:dyDescent="0.2">
      <c r="A24" s="2" t="s">
        <v>21</v>
      </c>
      <c r="B24" s="3">
        <f>B20/B22</f>
        <v>-0.50917486776650833</v>
      </c>
      <c r="C24" s="6" t="s">
        <v>18</v>
      </c>
    </row>
    <row r="26" spans="1:3" x14ac:dyDescent="0.2">
      <c r="A26" t="s">
        <v>19</v>
      </c>
      <c r="B26">
        <v>0</v>
      </c>
    </row>
    <row r="27" spans="1:3" x14ac:dyDescent="0.2">
      <c r="A27" t="s">
        <v>20</v>
      </c>
      <c r="B27">
        <f>B12+B14</f>
        <v>29.3</v>
      </c>
    </row>
    <row r="29" spans="1:3" x14ac:dyDescent="0.2">
      <c r="A29" s="2" t="s">
        <v>23</v>
      </c>
      <c r="B29" s="15">
        <f>B20-B26-B27</f>
        <v>-39.476449063186365</v>
      </c>
      <c r="C29" s="6" t="s">
        <v>24</v>
      </c>
    </row>
    <row r="31" spans="1:3" x14ac:dyDescent="0.2">
      <c r="A31" s="2" t="s">
        <v>22</v>
      </c>
      <c r="B31" s="3">
        <f>B29/B22</f>
        <v>-1.9751895387904137</v>
      </c>
      <c r="C31" s="6" t="s">
        <v>25</v>
      </c>
    </row>
    <row r="33" spans="2:3" x14ac:dyDescent="0.2">
      <c r="B33" s="7" t="s">
        <v>31</v>
      </c>
      <c r="C33" s="6" t="s">
        <v>27</v>
      </c>
    </row>
    <row r="34" spans="2:3" x14ac:dyDescent="0.2">
      <c r="B34" s="2">
        <v>3</v>
      </c>
      <c r="C34" s="6" t="s">
        <v>26</v>
      </c>
    </row>
    <row r="36" spans="2:3" x14ac:dyDescent="0.2">
      <c r="B36" s="8" t="s">
        <v>33</v>
      </c>
      <c r="C36" s="6" t="s">
        <v>29</v>
      </c>
    </row>
  </sheetData>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6"/>
  <sheetViews>
    <sheetView zoomScale="120" zoomScaleNormal="120" workbookViewId="0">
      <selection activeCell="B8" sqref="B8"/>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44</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-10.20676766859188</v>
      </c>
    </row>
    <row r="5" spans="1:6" x14ac:dyDescent="0.2">
      <c r="A5" t="s">
        <v>1</v>
      </c>
      <c r="B5" s="39">
        <f>[4]WRZ4!$D$3</f>
        <v>258.00449405637949</v>
      </c>
      <c r="E5" s="9" t="str">
        <f>C24</f>
        <v>Step 1B</v>
      </c>
      <c r="F5" s="11">
        <f>B24</f>
        <v>-0.47808193902272456</v>
      </c>
    </row>
    <row r="6" spans="1:6" x14ac:dyDescent="0.2">
      <c r="A6" t="s">
        <v>4</v>
      </c>
      <c r="B6" s="16">
        <f>'[7]2. BL Supply'!$L$22</f>
        <v>0</v>
      </c>
      <c r="E6" s="9" t="str">
        <f>C29</f>
        <v>Step 2A</v>
      </c>
      <c r="F6" s="19">
        <f>B29</f>
        <v>-10.20676766859188</v>
      </c>
    </row>
    <row r="7" spans="1:6" x14ac:dyDescent="0.2">
      <c r="A7" t="s">
        <v>5</v>
      </c>
      <c r="B7" s="16">
        <f>'[7]2. BL Supply'!$L$21</f>
        <v>0</v>
      </c>
      <c r="E7" s="9" t="str">
        <f>C31</f>
        <v>Step 2B</v>
      </c>
      <c r="F7" s="11">
        <f>B31</f>
        <v>-0.47808193902272456</v>
      </c>
    </row>
    <row r="8" spans="1:6" x14ac:dyDescent="0.2">
      <c r="A8" t="s">
        <v>6</v>
      </c>
      <c r="B8" s="16">
        <f>[4]WRZ4!$D$4</f>
        <v>15.855218969999999</v>
      </c>
      <c r="E8" s="9" t="str">
        <f>C33</f>
        <v>Resilient WRZ?</v>
      </c>
      <c r="F8" s="10" t="str">
        <f>B33</f>
        <v>No</v>
      </c>
    </row>
    <row r="9" spans="1:6" x14ac:dyDescent="0.2">
      <c r="A9" t="s">
        <v>7</v>
      </c>
      <c r="B9" s="16">
        <f>[4]WRZ4!$D$7</f>
        <v>1.7752788429999999</v>
      </c>
      <c r="E9" s="9" t="str">
        <f>C34</f>
        <v>Risk Label</v>
      </c>
      <c r="F9" s="10">
        <f>B34</f>
        <v>4</v>
      </c>
    </row>
    <row r="10" spans="1:6" x14ac:dyDescent="0.2">
      <c r="A10" s="5" t="s">
        <v>11</v>
      </c>
      <c r="B10" s="17">
        <f>B5+B6+B7-B8-B9</f>
        <v>240.37399624337948</v>
      </c>
      <c r="E10" s="9" t="str">
        <f>C36</f>
        <v>Certainty Grade</v>
      </c>
      <c r="F10" s="13" t="str">
        <f>B36</f>
        <v>B4</v>
      </c>
    </row>
    <row r="11" spans="1:6" x14ac:dyDescent="0.2">
      <c r="A11" s="1"/>
    </row>
    <row r="12" spans="1:6" x14ac:dyDescent="0.2">
      <c r="A12" t="s">
        <v>8</v>
      </c>
      <c r="B12" s="16">
        <v>0</v>
      </c>
    </row>
    <row r="13" spans="1:6" x14ac:dyDescent="0.2">
      <c r="A13" t="s">
        <v>9</v>
      </c>
      <c r="B13" s="16">
        <f>[4]WRZ4!$D$9-[4]WRZ4!$D$10</f>
        <v>5.2048180000000173</v>
      </c>
    </row>
    <row r="14" spans="1:6" x14ac:dyDescent="0.2">
      <c r="A14" t="s">
        <v>10</v>
      </c>
      <c r="B14">
        <f>'[7]10. Drought plan links'!$P$9</f>
        <v>0</v>
      </c>
    </row>
    <row r="16" spans="1:6" x14ac:dyDescent="0.2">
      <c r="A16" s="4" t="s">
        <v>12</v>
      </c>
      <c r="B16" s="14">
        <f>B10+B12+B13+B14</f>
        <v>245.5788142433795</v>
      </c>
    </row>
    <row r="18" spans="1:3" x14ac:dyDescent="0.2">
      <c r="A18" s="4" t="s">
        <v>14</v>
      </c>
      <c r="B18" s="14">
        <f>[4]WRZ4!$D$9</f>
        <v>255.78558191197138</v>
      </c>
    </row>
    <row r="20" spans="1:3" x14ac:dyDescent="0.2">
      <c r="A20" s="2" t="s">
        <v>0</v>
      </c>
      <c r="B20" s="15">
        <f>B16-B18</f>
        <v>-10.20676766859188</v>
      </c>
      <c r="C20" s="6" t="s">
        <v>17</v>
      </c>
    </row>
    <row r="22" spans="1:3" x14ac:dyDescent="0.2">
      <c r="A22" s="4" t="s">
        <v>13</v>
      </c>
      <c r="B22" s="14">
        <f>[4]WRZ4!$D$11</f>
        <v>21.349410708666667</v>
      </c>
    </row>
    <row r="24" spans="1:3" x14ac:dyDescent="0.2">
      <c r="A24" s="2" t="s">
        <v>21</v>
      </c>
      <c r="B24" s="3">
        <f>B20/B22</f>
        <v>-0.47808193902272456</v>
      </c>
      <c r="C24" s="6" t="s">
        <v>18</v>
      </c>
    </row>
    <row r="26" spans="1:3" x14ac:dyDescent="0.2">
      <c r="A26" t="s">
        <v>19</v>
      </c>
      <c r="B26">
        <v>0</v>
      </c>
    </row>
    <row r="27" spans="1:3" x14ac:dyDescent="0.2">
      <c r="A27" t="s">
        <v>20</v>
      </c>
      <c r="B27">
        <f>B12+B14</f>
        <v>0</v>
      </c>
    </row>
    <row r="29" spans="1:3" x14ac:dyDescent="0.2">
      <c r="A29" s="2" t="s">
        <v>23</v>
      </c>
      <c r="B29" s="15">
        <f>B20-B26-B27</f>
        <v>-10.20676766859188</v>
      </c>
      <c r="C29" s="6" t="s">
        <v>24</v>
      </c>
    </row>
    <row r="31" spans="1:3" x14ac:dyDescent="0.2">
      <c r="A31" s="2" t="s">
        <v>22</v>
      </c>
      <c r="B31" s="3">
        <f>B29/B22</f>
        <v>-0.47808193902272456</v>
      </c>
      <c r="C31" s="6" t="s">
        <v>25</v>
      </c>
    </row>
    <row r="33" spans="2:3" x14ac:dyDescent="0.2">
      <c r="B33" s="7" t="s">
        <v>31</v>
      </c>
      <c r="C33" s="6" t="s">
        <v>27</v>
      </c>
    </row>
    <row r="34" spans="2:3" x14ac:dyDescent="0.2">
      <c r="B34" s="2">
        <v>4</v>
      </c>
      <c r="C34" s="6" t="s">
        <v>26</v>
      </c>
    </row>
    <row r="36" spans="2:3" x14ac:dyDescent="0.2">
      <c r="B36" s="8" t="s">
        <v>49</v>
      </c>
      <c r="C36" s="6" t="s">
        <v>29</v>
      </c>
    </row>
  </sheetData>
  <mergeCells count="1">
    <mergeCell ref="B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6"/>
  <sheetViews>
    <sheetView zoomScale="120" zoomScaleNormal="120" workbookViewId="0">
      <selection activeCell="B24" sqref="B24"/>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45</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-15.600368843979119</v>
      </c>
    </row>
    <row r="5" spans="1:6" x14ac:dyDescent="0.2">
      <c r="A5" t="s">
        <v>1</v>
      </c>
      <c r="B5" s="16">
        <f>[4]WRZ5!$D$3</f>
        <v>54.99</v>
      </c>
      <c r="E5" s="9" t="str">
        <f>C24</f>
        <v>Step 1B</v>
      </c>
      <c r="F5" s="11">
        <f>B24</f>
        <v>-2.081050000135678</v>
      </c>
    </row>
    <row r="6" spans="1:6" x14ac:dyDescent="0.2">
      <c r="A6" t="s">
        <v>4</v>
      </c>
      <c r="B6" s="16">
        <v>0</v>
      </c>
      <c r="E6" s="9" t="str">
        <f>C29</f>
        <v>Step 2A</v>
      </c>
      <c r="F6" s="19">
        <f>B29</f>
        <v>-21.600368843979119</v>
      </c>
    </row>
    <row r="7" spans="1:6" x14ac:dyDescent="0.2">
      <c r="A7" t="s">
        <v>5</v>
      </c>
      <c r="B7" s="16">
        <v>0</v>
      </c>
      <c r="E7" s="9" t="str">
        <f>C31</f>
        <v>Step 2B</v>
      </c>
      <c r="F7" s="11">
        <f>B31</f>
        <v>-2.8814349221648192</v>
      </c>
    </row>
    <row r="8" spans="1:6" x14ac:dyDescent="0.2">
      <c r="A8" t="s">
        <v>6</v>
      </c>
      <c r="B8" s="16">
        <f>[4]WRZ5!$D$4</f>
        <v>2.8358749369999998</v>
      </c>
      <c r="E8" s="9" t="str">
        <f>C33</f>
        <v>Resilient WRZ?</v>
      </c>
      <c r="F8" s="10" t="str">
        <f>B33</f>
        <v>No</v>
      </c>
    </row>
    <row r="9" spans="1:6" x14ac:dyDescent="0.2">
      <c r="A9" t="s">
        <v>7</v>
      </c>
      <c r="B9" s="16">
        <f>'[8]2. BL Supply'!$L$24</f>
        <v>1.0500000000000003</v>
      </c>
      <c r="E9" s="9" t="str">
        <f>C34</f>
        <v>Risk Label</v>
      </c>
      <c r="F9" s="10">
        <f>B34</f>
        <v>1</v>
      </c>
    </row>
    <row r="10" spans="1:6" x14ac:dyDescent="0.2">
      <c r="A10" s="5" t="s">
        <v>11</v>
      </c>
      <c r="B10" s="17">
        <f>B5+B6+B7-B8-B9</f>
        <v>51.104125063000005</v>
      </c>
      <c r="E10" s="9" t="str">
        <f>C36</f>
        <v>Certainty Grade</v>
      </c>
      <c r="F10" s="21" t="str">
        <f>B36</f>
        <v>B1</v>
      </c>
    </row>
    <row r="11" spans="1:6" x14ac:dyDescent="0.2">
      <c r="A11" s="1"/>
    </row>
    <row r="12" spans="1:6" x14ac:dyDescent="0.2">
      <c r="A12" t="s">
        <v>8</v>
      </c>
      <c r="B12" s="16">
        <v>0</v>
      </c>
    </row>
    <row r="13" spans="1:6" x14ac:dyDescent="0.2">
      <c r="A13" t="s">
        <v>9</v>
      </c>
      <c r="B13" s="16">
        <f>[4]WRZ5!$D$9-[4]WRZ5!$D$10</f>
        <v>1.3242102800000026</v>
      </c>
    </row>
    <row r="14" spans="1:6" x14ac:dyDescent="0.2">
      <c r="A14" t="s">
        <v>10</v>
      </c>
      <c r="B14" s="16">
        <f>[4]WRZ5!$D$22</f>
        <v>6</v>
      </c>
    </row>
    <row r="16" spans="1:6" x14ac:dyDescent="0.2">
      <c r="A16" s="4" t="s">
        <v>12</v>
      </c>
      <c r="B16" s="14">
        <f>B10+B12+B13+B14</f>
        <v>58.428335343000008</v>
      </c>
    </row>
    <row r="18" spans="1:3" x14ac:dyDescent="0.2">
      <c r="A18" s="4" t="s">
        <v>14</v>
      </c>
      <c r="B18" s="14">
        <f>[4]WRZ5!$D$9</f>
        <v>74.028704186979127</v>
      </c>
    </row>
    <row r="20" spans="1:3" x14ac:dyDescent="0.2">
      <c r="A20" s="2" t="s">
        <v>0</v>
      </c>
      <c r="B20" s="15">
        <f>B16-B18</f>
        <v>-15.600368843979119</v>
      </c>
      <c r="C20" s="6" t="s">
        <v>17</v>
      </c>
    </row>
    <row r="22" spans="1:3" x14ac:dyDescent="0.2">
      <c r="A22" s="4" t="s">
        <v>13</v>
      </c>
      <c r="B22" s="14">
        <f>[4]WRZ5!$D$11</f>
        <v>7.4963930914499999</v>
      </c>
    </row>
    <row r="24" spans="1:3" x14ac:dyDescent="0.2">
      <c r="A24" s="2" t="s">
        <v>21</v>
      </c>
      <c r="B24" s="3">
        <f>B20/B22</f>
        <v>-2.081050000135678</v>
      </c>
      <c r="C24" s="6" t="s">
        <v>18</v>
      </c>
    </row>
    <row r="26" spans="1:3" x14ac:dyDescent="0.2">
      <c r="A26" t="s">
        <v>19</v>
      </c>
      <c r="B26">
        <v>0</v>
      </c>
    </row>
    <row r="27" spans="1:3" x14ac:dyDescent="0.2">
      <c r="A27" t="s">
        <v>20</v>
      </c>
      <c r="B27">
        <f>B12+B14</f>
        <v>6</v>
      </c>
    </row>
    <row r="29" spans="1:3" x14ac:dyDescent="0.2">
      <c r="A29" s="2" t="s">
        <v>23</v>
      </c>
      <c r="B29" s="15">
        <f>B20-B26-B27</f>
        <v>-21.600368843979119</v>
      </c>
      <c r="C29" s="6" t="s">
        <v>24</v>
      </c>
    </row>
    <row r="31" spans="1:3" x14ac:dyDescent="0.2">
      <c r="A31" s="2" t="s">
        <v>22</v>
      </c>
      <c r="B31" s="3">
        <f>B29/B22</f>
        <v>-2.8814349221648192</v>
      </c>
      <c r="C31" s="6" t="s">
        <v>25</v>
      </c>
    </row>
    <row r="33" spans="2:3" x14ac:dyDescent="0.2">
      <c r="B33" s="7" t="s">
        <v>31</v>
      </c>
      <c r="C33" s="6" t="s">
        <v>27</v>
      </c>
    </row>
    <row r="34" spans="2:3" x14ac:dyDescent="0.2">
      <c r="B34" s="2">
        <v>1</v>
      </c>
      <c r="C34" s="6" t="s">
        <v>26</v>
      </c>
    </row>
    <row r="36" spans="2:3" x14ac:dyDescent="0.2">
      <c r="B36" s="20" t="s">
        <v>32</v>
      </c>
      <c r="C36" s="6" t="s">
        <v>29</v>
      </c>
    </row>
  </sheetData>
  <mergeCells count="1">
    <mergeCell ref="B1:C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6"/>
  <sheetViews>
    <sheetView zoomScale="120" zoomScaleNormal="120" workbookViewId="0">
      <selection activeCell="B34" sqref="B34"/>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46</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27.805795288422587</v>
      </c>
    </row>
    <row r="5" spans="1:6" x14ac:dyDescent="0.2">
      <c r="A5" t="s">
        <v>1</v>
      </c>
      <c r="B5" s="16">
        <f>[4]WRZ6!$D$3</f>
        <v>169.01447178471591</v>
      </c>
      <c r="E5" s="9" t="str">
        <f>C24</f>
        <v>Step 1B</v>
      </c>
      <c r="F5" s="11">
        <f>B24</f>
        <v>2.5396850515899563</v>
      </c>
    </row>
    <row r="6" spans="1:6" x14ac:dyDescent="0.2">
      <c r="A6" t="s">
        <v>4</v>
      </c>
      <c r="B6" s="16">
        <v>0</v>
      </c>
      <c r="E6" s="9" t="str">
        <f>C29</f>
        <v>Step 2A</v>
      </c>
      <c r="F6" s="19">
        <f>B29</f>
        <v>27.805795288422587</v>
      </c>
    </row>
    <row r="7" spans="1:6" x14ac:dyDescent="0.2">
      <c r="A7" t="s">
        <v>5</v>
      </c>
      <c r="B7" s="16">
        <v>0</v>
      </c>
      <c r="E7" s="9" t="str">
        <f>C31</f>
        <v>Step 2B</v>
      </c>
      <c r="F7" s="11">
        <f>B31</f>
        <v>2.5396850515899563</v>
      </c>
    </row>
    <row r="8" spans="1:6" x14ac:dyDescent="0.2">
      <c r="A8" t="s">
        <v>6</v>
      </c>
      <c r="B8" s="16">
        <f>[4]WRZ6!$D$4</f>
        <v>6.7182290379999996</v>
      </c>
      <c r="E8" s="9" t="str">
        <f>C33</f>
        <v>Resilient WRZ?</v>
      </c>
      <c r="F8" s="10" t="str">
        <f>B33</f>
        <v>Yes</v>
      </c>
    </row>
    <row r="9" spans="1:6" x14ac:dyDescent="0.2">
      <c r="A9" t="s">
        <v>7</v>
      </c>
      <c r="B9" s="16">
        <f>[4]WRZ6!$D$7</f>
        <v>-0.30256894080000002</v>
      </c>
      <c r="E9" s="9" t="str">
        <f>C34</f>
        <v>Risk Label</v>
      </c>
      <c r="F9" s="10">
        <f>B34</f>
        <v>1</v>
      </c>
    </row>
    <row r="10" spans="1:6" x14ac:dyDescent="0.2">
      <c r="A10" s="5" t="s">
        <v>11</v>
      </c>
      <c r="B10" s="17">
        <f>B5+B6+B7-B8-B9</f>
        <v>162.59881168751591</v>
      </c>
      <c r="E10" s="9" t="str">
        <f>C36</f>
        <v>Certainty Grade</v>
      </c>
      <c r="F10" s="21" t="str">
        <f>B36</f>
        <v>B1</v>
      </c>
    </row>
    <row r="11" spans="1:6" x14ac:dyDescent="0.2">
      <c r="A11" s="1"/>
    </row>
    <row r="12" spans="1:6" x14ac:dyDescent="0.2">
      <c r="A12" t="s">
        <v>8</v>
      </c>
      <c r="B12" s="16">
        <v>0</v>
      </c>
    </row>
    <row r="13" spans="1:6" x14ac:dyDescent="0.2">
      <c r="A13" t="s">
        <v>9</v>
      </c>
      <c r="B13" s="16">
        <f>[4]WRZ6!$D$9-[4]WRZ6!$D$10</f>
        <v>2.5431629999999927</v>
      </c>
    </row>
    <row r="14" spans="1:6" x14ac:dyDescent="0.2">
      <c r="A14" t="s">
        <v>10</v>
      </c>
      <c r="B14">
        <f>'[9]10. Drought plan links'!$P$9</f>
        <v>0</v>
      </c>
    </row>
    <row r="16" spans="1:6" x14ac:dyDescent="0.2">
      <c r="A16" s="4" t="s">
        <v>12</v>
      </c>
      <c r="B16" s="14">
        <f>B10+B12+B13+B14</f>
        <v>165.1419746875159</v>
      </c>
    </row>
    <row r="18" spans="1:3" x14ac:dyDescent="0.2">
      <c r="A18" s="4" t="s">
        <v>14</v>
      </c>
      <c r="B18" s="14">
        <f>[4]WRZ6!$D$9</f>
        <v>137.33617939909331</v>
      </c>
    </row>
    <row r="20" spans="1:3" x14ac:dyDescent="0.2">
      <c r="A20" s="2" t="s">
        <v>0</v>
      </c>
      <c r="B20" s="15">
        <f>B16-B18</f>
        <v>27.805795288422587</v>
      </c>
      <c r="C20" s="6" t="s">
        <v>17</v>
      </c>
    </row>
    <row r="22" spans="1:3" x14ac:dyDescent="0.2">
      <c r="A22" s="4" t="s">
        <v>13</v>
      </c>
      <c r="B22" s="14">
        <f>[4]WRZ6!$D$11</f>
        <v>10.948521066033333</v>
      </c>
    </row>
    <row r="24" spans="1:3" x14ac:dyDescent="0.2">
      <c r="A24" s="2" t="s">
        <v>21</v>
      </c>
      <c r="B24" s="3">
        <f>B20/B22</f>
        <v>2.5396850515899563</v>
      </c>
      <c r="C24" s="6" t="s">
        <v>18</v>
      </c>
    </row>
    <row r="26" spans="1:3" x14ac:dyDescent="0.2">
      <c r="A26" t="s">
        <v>19</v>
      </c>
      <c r="B26">
        <v>0</v>
      </c>
    </row>
    <row r="27" spans="1:3" x14ac:dyDescent="0.2">
      <c r="A27" t="s">
        <v>20</v>
      </c>
      <c r="B27">
        <f>B12+B14</f>
        <v>0</v>
      </c>
    </row>
    <row r="29" spans="1:3" x14ac:dyDescent="0.2">
      <c r="A29" s="2" t="s">
        <v>23</v>
      </c>
      <c r="B29" s="15">
        <f>B20-B26-B27</f>
        <v>27.805795288422587</v>
      </c>
      <c r="C29" s="6" t="s">
        <v>24</v>
      </c>
    </row>
    <row r="31" spans="1:3" x14ac:dyDescent="0.2">
      <c r="A31" s="2" t="s">
        <v>22</v>
      </c>
      <c r="B31" s="3">
        <f>B29/B22</f>
        <v>2.5396850515899563</v>
      </c>
      <c r="C31" s="6" t="s">
        <v>25</v>
      </c>
    </row>
    <row r="33" spans="2:3" x14ac:dyDescent="0.2">
      <c r="B33" s="7" t="s">
        <v>28</v>
      </c>
      <c r="C33" s="6" t="s">
        <v>27</v>
      </c>
    </row>
    <row r="34" spans="2:3" x14ac:dyDescent="0.2">
      <c r="B34" s="2">
        <v>1</v>
      </c>
      <c r="C34" s="6" t="s">
        <v>26</v>
      </c>
    </row>
    <row r="36" spans="2:3" x14ac:dyDescent="0.2">
      <c r="B36" s="20" t="s">
        <v>32</v>
      </c>
      <c r="C36" s="6" t="s">
        <v>29</v>
      </c>
    </row>
  </sheetData>
  <mergeCells count="1">
    <mergeCell ref="B1:C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120" zoomScaleNormal="120" workbookViewId="0">
      <selection activeCell="B34" sqref="B34"/>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47</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11.012189814579578</v>
      </c>
    </row>
    <row r="5" spans="1:6" x14ac:dyDescent="0.2">
      <c r="A5" t="s">
        <v>1</v>
      </c>
      <c r="B5" s="16">
        <f>[4]WRZ7!$D$3</f>
        <v>45.8</v>
      </c>
      <c r="E5" s="9" t="str">
        <f>C24</f>
        <v>Step 1B</v>
      </c>
      <c r="F5" s="11">
        <f>B24</f>
        <v>3.2914229616811301</v>
      </c>
    </row>
    <row r="6" spans="1:6" x14ac:dyDescent="0.2">
      <c r="A6" t="s">
        <v>4</v>
      </c>
      <c r="B6" s="16">
        <v>0</v>
      </c>
      <c r="E6" s="9" t="str">
        <f>C29</f>
        <v>Step 2A</v>
      </c>
      <c r="F6" s="19">
        <f>B29</f>
        <v>4.7421898145795787</v>
      </c>
    </row>
    <row r="7" spans="1:6" x14ac:dyDescent="0.2">
      <c r="A7" t="s">
        <v>5</v>
      </c>
      <c r="B7" s="16">
        <v>0</v>
      </c>
      <c r="E7" s="9" t="str">
        <f>C31</f>
        <v>Step 2B</v>
      </c>
      <c r="F7" s="11">
        <f>B31</f>
        <v>1.4173886127255706</v>
      </c>
    </row>
    <row r="8" spans="1:6" x14ac:dyDescent="0.2">
      <c r="A8" t="s">
        <v>6</v>
      </c>
      <c r="B8" s="16">
        <f>[4]WRZ7!$D$4</f>
        <v>1.3297502489999999</v>
      </c>
      <c r="E8" s="9" t="str">
        <f>C33</f>
        <v>Resilient WRZ?</v>
      </c>
      <c r="F8" s="10" t="str">
        <f>B33</f>
        <v>Yes</v>
      </c>
    </row>
    <row r="9" spans="1:6" x14ac:dyDescent="0.2">
      <c r="A9" t="s">
        <v>7</v>
      </c>
      <c r="B9" s="16">
        <f>[4]WRZ7!$D$7</f>
        <v>2.0225308059999998</v>
      </c>
      <c r="E9" s="9" t="str">
        <f>C34</f>
        <v>Risk Label</v>
      </c>
      <c r="F9" s="10">
        <f>B34</f>
        <v>1</v>
      </c>
    </row>
    <row r="10" spans="1:6" x14ac:dyDescent="0.2">
      <c r="A10" s="5" t="s">
        <v>11</v>
      </c>
      <c r="B10" s="17">
        <f>B5+B6+B7-B8-B9</f>
        <v>42.447718944999998</v>
      </c>
      <c r="E10" s="9" t="str">
        <f>C36</f>
        <v>Certainty Grade</v>
      </c>
      <c r="F10" s="21" t="str">
        <f>B36</f>
        <v>B1</v>
      </c>
    </row>
    <row r="11" spans="1:6" x14ac:dyDescent="0.2">
      <c r="A11" s="1"/>
    </row>
    <row r="12" spans="1:6" x14ac:dyDescent="0.2">
      <c r="A12" t="s">
        <v>8</v>
      </c>
      <c r="B12" s="16">
        <v>0</v>
      </c>
    </row>
    <row r="13" spans="1:6" x14ac:dyDescent="0.2">
      <c r="A13" t="s">
        <v>9</v>
      </c>
      <c r="B13" s="16">
        <f>[4]WRZ7!$D$9-[4]WRZ7!$D$10</f>
        <v>0.65091804000000053</v>
      </c>
    </row>
    <row r="14" spans="1:6" x14ac:dyDescent="0.2">
      <c r="A14" t="s">
        <v>10</v>
      </c>
      <c r="B14" s="16">
        <f>[4]WRZ7!$D$22</f>
        <v>6.27</v>
      </c>
    </row>
    <row r="16" spans="1:6" x14ac:dyDescent="0.2">
      <c r="A16" s="4" t="s">
        <v>12</v>
      </c>
      <c r="B16" s="14">
        <f>B10+B12+B13+B14</f>
        <v>49.368636984999995</v>
      </c>
    </row>
    <row r="18" spans="1:3" x14ac:dyDescent="0.2">
      <c r="A18" s="4" t="s">
        <v>14</v>
      </c>
      <c r="B18" s="14">
        <f>[4]WRZ7!$D$9</f>
        <v>38.356447170420417</v>
      </c>
    </row>
    <row r="20" spans="1:3" x14ac:dyDescent="0.2">
      <c r="A20" s="2" t="s">
        <v>0</v>
      </c>
      <c r="B20" s="15">
        <f>B16-B18</f>
        <v>11.012189814579578</v>
      </c>
      <c r="C20" s="6" t="s">
        <v>17</v>
      </c>
    </row>
    <row r="22" spans="1:3" x14ac:dyDescent="0.2">
      <c r="A22" s="4" t="s">
        <v>13</v>
      </c>
      <c r="B22" s="14">
        <f>[4]WRZ7!$D$11</f>
        <v>3.3457230938666669</v>
      </c>
    </row>
    <row r="24" spans="1:3" x14ac:dyDescent="0.2">
      <c r="A24" s="2" t="s">
        <v>21</v>
      </c>
      <c r="B24" s="3">
        <f>B20/B22</f>
        <v>3.2914229616811301</v>
      </c>
      <c r="C24" s="6" t="s">
        <v>18</v>
      </c>
    </row>
    <row r="26" spans="1:3" x14ac:dyDescent="0.2">
      <c r="A26" t="s">
        <v>19</v>
      </c>
      <c r="B26">
        <v>0</v>
      </c>
    </row>
    <row r="27" spans="1:3" x14ac:dyDescent="0.2">
      <c r="A27" t="s">
        <v>20</v>
      </c>
      <c r="B27">
        <f>B12+B14</f>
        <v>6.27</v>
      </c>
    </row>
    <row r="29" spans="1:3" x14ac:dyDescent="0.2">
      <c r="A29" s="2" t="s">
        <v>23</v>
      </c>
      <c r="B29" s="15">
        <f>B20-B26-B27</f>
        <v>4.7421898145795787</v>
      </c>
      <c r="C29" s="6" t="s">
        <v>24</v>
      </c>
    </row>
    <row r="31" spans="1:3" x14ac:dyDescent="0.2">
      <c r="A31" s="2" t="s">
        <v>22</v>
      </c>
      <c r="B31" s="3">
        <f>B29/B22</f>
        <v>1.4173886127255706</v>
      </c>
      <c r="C31" s="6" t="s">
        <v>25</v>
      </c>
    </row>
    <row r="33" spans="2:3" x14ac:dyDescent="0.2">
      <c r="B33" s="7" t="s">
        <v>28</v>
      </c>
      <c r="C33" s="6" t="s">
        <v>27</v>
      </c>
    </row>
    <row r="34" spans="2:3" x14ac:dyDescent="0.2">
      <c r="B34" s="2">
        <v>1</v>
      </c>
      <c r="C34" s="6" t="s">
        <v>26</v>
      </c>
    </row>
    <row r="36" spans="2:3" x14ac:dyDescent="0.2">
      <c r="B36" s="20" t="s">
        <v>32</v>
      </c>
      <c r="C36" s="6" t="s">
        <v>29</v>
      </c>
    </row>
  </sheetData>
  <mergeCells count="1">
    <mergeCell ref="B1:C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120" zoomScaleNormal="120" workbookViewId="0">
      <selection activeCell="B34" sqref="B34"/>
    </sheetView>
  </sheetViews>
  <sheetFormatPr defaultRowHeight="12.75" x14ac:dyDescent="0.2"/>
  <cols>
    <col min="1" max="1" width="46.5703125" customWidth="1"/>
    <col min="3" max="3" width="16.85546875" customWidth="1"/>
    <col min="4" max="4" width="8.42578125" customWidth="1"/>
    <col min="5" max="5" width="19.28515625" customWidth="1"/>
    <col min="6" max="6" width="9.5703125" customWidth="1"/>
  </cols>
  <sheetData>
    <row r="1" spans="1:6" x14ac:dyDescent="0.2">
      <c r="A1" s="1" t="s">
        <v>46</v>
      </c>
      <c r="B1" s="51" t="s">
        <v>16</v>
      </c>
      <c r="C1" s="51"/>
      <c r="D1" s="18"/>
    </row>
    <row r="2" spans="1:6" x14ac:dyDescent="0.2">
      <c r="A2" s="1"/>
    </row>
    <row r="3" spans="1:6" x14ac:dyDescent="0.2">
      <c r="A3" s="1"/>
      <c r="B3" t="s">
        <v>3</v>
      </c>
      <c r="C3" t="s">
        <v>15</v>
      </c>
      <c r="E3" s="12" t="s">
        <v>15</v>
      </c>
      <c r="F3" s="12" t="s">
        <v>3</v>
      </c>
    </row>
    <row r="4" spans="1:6" x14ac:dyDescent="0.2">
      <c r="A4" s="1"/>
      <c r="E4" s="9" t="str">
        <f>C20</f>
        <v>Step 1A</v>
      </c>
      <c r="F4" s="19">
        <f>B20</f>
        <v>10.544350967817774</v>
      </c>
    </row>
    <row r="5" spans="1:6" x14ac:dyDescent="0.2">
      <c r="A5" t="s">
        <v>1</v>
      </c>
      <c r="B5" s="16">
        <f>[4]WRZ8!$D$3</f>
        <v>37.892900366325904</v>
      </c>
      <c r="E5" s="9" t="str">
        <f>C24</f>
        <v>Step 1B</v>
      </c>
      <c r="F5" s="11">
        <f>B24</f>
        <v>3.0979576570133824</v>
      </c>
    </row>
    <row r="6" spans="1:6" x14ac:dyDescent="0.2">
      <c r="A6" t="s">
        <v>4</v>
      </c>
      <c r="B6" s="16">
        <v>0</v>
      </c>
      <c r="E6" s="9" t="str">
        <f>C29</f>
        <v>Step 2A</v>
      </c>
      <c r="F6" s="19">
        <f>B29</f>
        <v>10.544350967817774</v>
      </c>
    </row>
    <row r="7" spans="1:6" x14ac:dyDescent="0.2">
      <c r="A7" t="s">
        <v>5</v>
      </c>
      <c r="B7" s="16">
        <v>0</v>
      </c>
      <c r="E7" s="9" t="str">
        <f>C31</f>
        <v>Step 2B</v>
      </c>
      <c r="F7" s="11">
        <f>B31</f>
        <v>3.0979576570133824</v>
      </c>
    </row>
    <row r="8" spans="1:6" x14ac:dyDescent="0.2">
      <c r="A8" t="s">
        <v>6</v>
      </c>
      <c r="B8" s="16">
        <v>0</v>
      </c>
      <c r="E8" s="9" t="str">
        <f>C33</f>
        <v>Resilient WRZ?</v>
      </c>
      <c r="F8" s="10" t="str">
        <f>B33</f>
        <v>Yes</v>
      </c>
    </row>
    <row r="9" spans="1:6" x14ac:dyDescent="0.2">
      <c r="A9" t="s">
        <v>7</v>
      </c>
      <c r="B9" s="16">
        <v>0</v>
      </c>
      <c r="E9" s="9" t="str">
        <f>C34</f>
        <v>Risk Label</v>
      </c>
      <c r="F9" s="10">
        <f>B34</f>
        <v>1</v>
      </c>
    </row>
    <row r="10" spans="1:6" x14ac:dyDescent="0.2">
      <c r="A10" s="5" t="s">
        <v>11</v>
      </c>
      <c r="B10" s="17">
        <f>B5+B6+B7-B8-B9</f>
        <v>37.892900366325904</v>
      </c>
      <c r="E10" s="9" t="str">
        <f>C36</f>
        <v>Certainty Grade</v>
      </c>
      <c r="F10" s="21" t="str">
        <f>B36</f>
        <v>B1</v>
      </c>
    </row>
    <row r="11" spans="1:6" x14ac:dyDescent="0.2">
      <c r="A11" s="1"/>
    </row>
    <row r="12" spans="1:6" x14ac:dyDescent="0.2">
      <c r="A12" t="s">
        <v>8</v>
      </c>
      <c r="B12" s="16">
        <v>0</v>
      </c>
    </row>
    <row r="13" spans="1:6" x14ac:dyDescent="0.2">
      <c r="A13" t="s">
        <v>9</v>
      </c>
      <c r="B13" s="16">
        <f>[4]WRZ8!$D$9-[4]WRZ8!$D$10</f>
        <v>0.56025479000000189</v>
      </c>
    </row>
    <row r="14" spans="1:6" x14ac:dyDescent="0.2">
      <c r="A14" t="s">
        <v>10</v>
      </c>
      <c r="B14">
        <v>0</v>
      </c>
    </row>
    <row r="16" spans="1:6" x14ac:dyDescent="0.2">
      <c r="A16" s="4" t="s">
        <v>12</v>
      </c>
      <c r="B16" s="14">
        <f>B10+B12+B13+B14</f>
        <v>38.453155156325906</v>
      </c>
    </row>
    <row r="18" spans="1:3" x14ac:dyDescent="0.2">
      <c r="A18" s="4" t="s">
        <v>14</v>
      </c>
      <c r="B18" s="14">
        <f>'[10]10. Drought plan links'!$V$9</f>
        <v>27.908804188508132</v>
      </c>
    </row>
    <row r="20" spans="1:3" x14ac:dyDescent="0.2">
      <c r="A20" s="2" t="s">
        <v>0</v>
      </c>
      <c r="B20" s="15">
        <f>B16-B18</f>
        <v>10.544350967817774</v>
      </c>
      <c r="C20" s="6" t="s">
        <v>17</v>
      </c>
    </row>
    <row r="22" spans="1:3" x14ac:dyDescent="0.2">
      <c r="A22" s="4" t="s">
        <v>13</v>
      </c>
      <c r="B22" s="14">
        <f>[4]WRZ8!$D$11</f>
        <v>3.4036459291000001</v>
      </c>
    </row>
    <row r="24" spans="1:3" x14ac:dyDescent="0.2">
      <c r="A24" s="2" t="s">
        <v>21</v>
      </c>
      <c r="B24" s="3">
        <f>B20/B22</f>
        <v>3.0979576570133824</v>
      </c>
      <c r="C24" s="6" t="s">
        <v>18</v>
      </c>
    </row>
    <row r="26" spans="1:3" x14ac:dyDescent="0.2">
      <c r="A26" t="s">
        <v>19</v>
      </c>
      <c r="B26">
        <v>0</v>
      </c>
    </row>
    <row r="27" spans="1:3" x14ac:dyDescent="0.2">
      <c r="A27" t="s">
        <v>20</v>
      </c>
      <c r="B27">
        <f>B12+B14</f>
        <v>0</v>
      </c>
    </row>
    <row r="29" spans="1:3" x14ac:dyDescent="0.2">
      <c r="A29" s="2" t="s">
        <v>23</v>
      </c>
      <c r="B29" s="15">
        <f>B20-B26-B27</f>
        <v>10.544350967817774</v>
      </c>
      <c r="C29" s="6" t="s">
        <v>24</v>
      </c>
    </row>
    <row r="31" spans="1:3" x14ac:dyDescent="0.2">
      <c r="A31" s="2" t="s">
        <v>22</v>
      </c>
      <c r="B31" s="3">
        <f>B29/B22</f>
        <v>3.0979576570133824</v>
      </c>
      <c r="C31" s="6" t="s">
        <v>25</v>
      </c>
    </row>
    <row r="33" spans="2:3" x14ac:dyDescent="0.2">
      <c r="B33" s="7" t="s">
        <v>28</v>
      </c>
      <c r="C33" s="6" t="s">
        <v>27</v>
      </c>
    </row>
    <row r="34" spans="2:3" x14ac:dyDescent="0.2">
      <c r="B34" s="2">
        <v>1</v>
      </c>
      <c r="C34" s="6" t="s">
        <v>26</v>
      </c>
    </row>
    <row r="36" spans="2:3" x14ac:dyDescent="0.2">
      <c r="B36" s="20" t="s">
        <v>32</v>
      </c>
      <c r="C36" s="6" t="s">
        <v>29</v>
      </c>
    </row>
  </sheetData>
  <mergeCells count="1">
    <mergeCell ref="B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0F774345790458DB4A4367E18833A" ma:contentTypeVersion="8" ma:contentTypeDescription="Create a new document." ma:contentTypeScope="" ma:versionID="ce2c24823c11b02fb9283b89a0fb182e">
  <xsd:schema xmlns:xsd="http://www.w3.org/2001/XMLSchema" xmlns:xs="http://www.w3.org/2001/XMLSchema" xmlns:p="http://schemas.microsoft.com/office/2006/metadata/properties" xmlns:ns2="75218f79-9bff-4f49-be04-bc4180e445a3" xmlns:ns3="20ff529c-908b-4c2b-8991-8fdf97f11bac" targetNamespace="http://schemas.microsoft.com/office/2006/metadata/properties" ma:root="true" ma:fieldsID="112b8cdb312d893e9d22caac68e8b4ae" ns2:_="" ns3:_="">
    <xsd:import namespace="75218f79-9bff-4f49-be04-bc4180e445a3"/>
    <xsd:import namespace="20ff529c-908b-4c2b-8991-8fdf97f11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18f79-9bff-4f49-be04-bc4180e44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f529c-908b-4c2b-8991-8fdf97f11b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4B36BB-5F43-4AB7-B117-7CE8E2868587}"/>
</file>

<file path=customXml/itemProps2.xml><?xml version="1.0" encoding="utf-8"?>
<ds:datastoreItem xmlns:ds="http://schemas.openxmlformats.org/officeDocument/2006/customXml" ds:itemID="{0E3074BD-0BF3-4E48-A2DC-AD32882025A3}"/>
</file>

<file path=customXml/itemProps3.xml><?xml version="1.0" encoding="utf-8"?>
<ds:datastoreItem xmlns:ds="http://schemas.openxmlformats.org/officeDocument/2006/customXml" ds:itemID="{961F6A46-A060-4F8E-8F29-D6D4CED916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WRZ1</vt:lpstr>
      <vt:lpstr>WRZ2</vt:lpstr>
      <vt:lpstr>WRZ3</vt:lpstr>
      <vt:lpstr>WRZ4</vt:lpstr>
      <vt:lpstr>WRZ5</vt:lpstr>
      <vt:lpstr>WRZ6</vt:lpstr>
      <vt:lpstr>WRZ7</vt:lpstr>
      <vt:lpstr>WRZ8</vt:lpstr>
    </vt:vector>
  </TitlesOfParts>
  <Company>Affinity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Farcomeni, Andrea</dc:creator>
  <cp:lastModifiedBy>Charlesworth, Tim</cp:lastModifiedBy>
  <dcterms:created xsi:type="dcterms:W3CDTF">2018-01-09T14:22:26Z</dcterms:created>
  <dcterms:modified xsi:type="dcterms:W3CDTF">2019-03-29T20:22:53Z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0x0101004DB0F774345790458DB4A4367E18833A</vt:lpwstr>
  </property>
</Properties>
</file>