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fileSharing readOnlyRecommended="1"/>
  <workbookPr defaultThemeVersion="166925"/>
  <mc:AlternateContent xmlns:mc="http://schemas.openxmlformats.org/markup-compatibility/2006">
    <mc:Choice Requires="x15">
      <x15ac:absPath xmlns:x15ac="http://schemas.microsoft.com/office/spreadsheetml/2010/11/ac" url="https://affinitywaterltd.sharepoint.com/teams/PR24ProgrammeTeam/Shared Documents/General/15 Writing the plan/Appendices/"/>
    </mc:Choice>
  </mc:AlternateContent>
  <xr:revisionPtr revIDLastSave="6" documentId="8_{C51D6D93-92E1-4125-B52F-773DA59E36E6}" xr6:coauthVersionLast="47" xr6:coauthVersionMax="47" xr10:uidLastSave="{0EF0F311-146D-4A6B-AA13-7D999625F461}"/>
  <bookViews>
    <workbookView xWindow="-110" yWindow="-110" windowWidth="19420" windowHeight="10420" tabRatio="598" xr2:uid="{00000000-000D-0000-FFFF-FFFF00000000}"/>
  </bookViews>
  <sheets>
    <sheet name="Cover" sheetId="1" r:id="rId1"/>
    <sheet name="Key" sheetId="2" r:id="rId2"/>
    <sheet name="Control" sheetId="9" r:id="rId3"/>
    <sheet name="Procedure" sheetId="17" r:id="rId4"/>
    <sheet name="Inputs" sheetId="4" r:id="rId5"/>
    <sheet name="Time" sheetId="3" r:id="rId6"/>
    <sheet name="Calc" sheetId="8" r:id="rId7"/>
    <sheet name="Output(1)" sheetId="6" r:id="rId8"/>
  </sheets>
  <definedNames>
    <definedName name="_xlnm.Print_Area" localSheetId="6">Calc!$A$1:$U$7</definedName>
    <definedName name="_xlnm.Print_Area" localSheetId="4">Inputs!$A$1:$S$30</definedName>
    <definedName name="_xlnm.Print_Area" localSheetId="7">'Output(1)'!$A$1:$S$45</definedName>
    <definedName name="_xlnm.Print_Area" localSheetId="3">Procedure!$A$1:$E$57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55" i="4" l="1"/>
  <c r="AN138" i="4"/>
  <c r="AN70" i="4" l="1"/>
  <c r="AN54" i="4"/>
  <c r="AN103" i="4"/>
  <c r="AN120" i="4"/>
  <c r="AN87" i="4"/>
  <c r="S215" i="4"/>
  <c r="T215" i="4" s="1"/>
  <c r="U215" i="4" s="1"/>
  <c r="V215" i="4" s="1"/>
  <c r="W215" i="4" s="1"/>
  <c r="X215" i="4" s="1"/>
  <c r="Y215" i="4" s="1"/>
  <c r="Z215" i="4" s="1"/>
  <c r="AA215" i="4" s="1"/>
  <c r="AB215" i="4" s="1"/>
  <c r="AC215" i="4" s="1"/>
  <c r="AD215" i="4" s="1"/>
  <c r="AE215" i="4" s="1"/>
  <c r="AF215" i="4" s="1"/>
  <c r="AG215" i="4" s="1"/>
  <c r="AH215" i="4" s="1"/>
  <c r="AI215" i="4" s="1"/>
  <c r="AJ215" i="4" s="1"/>
  <c r="AK215" i="4" s="1"/>
  <c r="AL215" i="4" s="1"/>
  <c r="AM215" i="4" s="1"/>
  <c r="O215" i="4"/>
  <c r="J215" i="4"/>
  <c r="T214" i="4"/>
  <c r="U214" i="4" s="1"/>
  <c r="V214" i="4" s="1"/>
  <c r="W214" i="4" s="1"/>
  <c r="X214" i="4" s="1"/>
  <c r="Y214" i="4" s="1"/>
  <c r="Z214" i="4" s="1"/>
  <c r="AA214" i="4" s="1"/>
  <c r="AB214" i="4" s="1"/>
  <c r="AC214" i="4" s="1"/>
  <c r="AD214" i="4" s="1"/>
  <c r="AE214" i="4" s="1"/>
  <c r="AF214" i="4" s="1"/>
  <c r="AG214" i="4" s="1"/>
  <c r="AH214" i="4" s="1"/>
  <c r="AI214" i="4" s="1"/>
  <c r="AJ214" i="4" s="1"/>
  <c r="AK214" i="4" s="1"/>
  <c r="AL214" i="4" s="1"/>
  <c r="AM214" i="4" s="1"/>
  <c r="S198" i="4"/>
  <c r="T198" i="4" s="1"/>
  <c r="U198" i="4" s="1"/>
  <c r="V198" i="4" s="1"/>
  <c r="W198" i="4" s="1"/>
  <c r="X198" i="4" s="1"/>
  <c r="Y198" i="4" s="1"/>
  <c r="Z198" i="4" s="1"/>
  <c r="AA198" i="4" s="1"/>
  <c r="AB198" i="4" s="1"/>
  <c r="AC198" i="4" s="1"/>
  <c r="AD198" i="4" s="1"/>
  <c r="AE198" i="4" s="1"/>
  <c r="AF198" i="4" s="1"/>
  <c r="AG198" i="4" s="1"/>
  <c r="AH198" i="4" s="1"/>
  <c r="AI198" i="4" s="1"/>
  <c r="AJ198" i="4" s="1"/>
  <c r="AK198" i="4" s="1"/>
  <c r="AL198" i="4" s="1"/>
  <c r="AM198" i="4" s="1"/>
  <c r="O198" i="4"/>
  <c r="J198" i="4"/>
  <c r="T197" i="4"/>
  <c r="U197" i="4" s="1"/>
  <c r="V197" i="4" s="1"/>
  <c r="W197" i="4" s="1"/>
  <c r="X197" i="4" s="1"/>
  <c r="Y197" i="4" s="1"/>
  <c r="Z197" i="4" s="1"/>
  <c r="AA197" i="4" s="1"/>
  <c r="AB197" i="4" s="1"/>
  <c r="AC197" i="4" s="1"/>
  <c r="AD197" i="4" s="1"/>
  <c r="AE197" i="4" s="1"/>
  <c r="AF197" i="4" s="1"/>
  <c r="AG197" i="4" s="1"/>
  <c r="AH197" i="4" s="1"/>
  <c r="AI197" i="4" s="1"/>
  <c r="AJ197" i="4" s="1"/>
  <c r="AK197" i="4" s="1"/>
  <c r="AL197" i="4" s="1"/>
  <c r="AM197" i="4" s="1"/>
  <c r="S181" i="4"/>
  <c r="T181" i="4" s="1"/>
  <c r="U181" i="4" s="1"/>
  <c r="V181" i="4" s="1"/>
  <c r="W181" i="4" s="1"/>
  <c r="X181" i="4" s="1"/>
  <c r="Y181" i="4" s="1"/>
  <c r="Z181" i="4" s="1"/>
  <c r="AA181" i="4" s="1"/>
  <c r="AB181" i="4" s="1"/>
  <c r="AC181" i="4" s="1"/>
  <c r="AD181" i="4" s="1"/>
  <c r="AE181" i="4" s="1"/>
  <c r="AF181" i="4" s="1"/>
  <c r="AG181" i="4" s="1"/>
  <c r="AH181" i="4" s="1"/>
  <c r="AI181" i="4" s="1"/>
  <c r="AJ181" i="4" s="1"/>
  <c r="AK181" i="4" s="1"/>
  <c r="AL181" i="4" s="1"/>
  <c r="AM181" i="4" s="1"/>
  <c r="O181" i="4"/>
  <c r="J181" i="4"/>
  <c r="T180" i="4"/>
  <c r="U180" i="4" s="1"/>
  <c r="V180" i="4" s="1"/>
  <c r="W180" i="4" s="1"/>
  <c r="X180" i="4" s="1"/>
  <c r="Y180" i="4" s="1"/>
  <c r="Z180" i="4" s="1"/>
  <c r="AA180" i="4" s="1"/>
  <c r="AB180" i="4" s="1"/>
  <c r="AC180" i="4" s="1"/>
  <c r="AD180" i="4" s="1"/>
  <c r="AE180" i="4" s="1"/>
  <c r="AF180" i="4" s="1"/>
  <c r="AG180" i="4" s="1"/>
  <c r="AH180" i="4" s="1"/>
  <c r="AI180" i="4" s="1"/>
  <c r="AJ180" i="4" s="1"/>
  <c r="AK180" i="4" s="1"/>
  <c r="AL180" i="4" s="1"/>
  <c r="AM180" i="4" s="1"/>
  <c r="S164" i="4"/>
  <c r="T164" i="4" s="1"/>
  <c r="U164" i="4" s="1"/>
  <c r="V164" i="4" s="1"/>
  <c r="W164" i="4" s="1"/>
  <c r="X164" i="4" s="1"/>
  <c r="Y164" i="4" s="1"/>
  <c r="Z164" i="4" s="1"/>
  <c r="AA164" i="4" s="1"/>
  <c r="AB164" i="4" s="1"/>
  <c r="AC164" i="4" s="1"/>
  <c r="AD164" i="4" s="1"/>
  <c r="AE164" i="4" s="1"/>
  <c r="AF164" i="4" s="1"/>
  <c r="AG164" i="4" s="1"/>
  <c r="AH164" i="4" s="1"/>
  <c r="AI164" i="4" s="1"/>
  <c r="AJ164" i="4" s="1"/>
  <c r="AK164" i="4" s="1"/>
  <c r="AL164" i="4" s="1"/>
  <c r="AM164" i="4" s="1"/>
  <c r="O164" i="4"/>
  <c r="J164" i="4"/>
  <c r="T163" i="4"/>
  <c r="U163" i="4" s="1"/>
  <c r="V163" i="4" s="1"/>
  <c r="W163" i="4" s="1"/>
  <c r="X163" i="4" s="1"/>
  <c r="Y163" i="4" s="1"/>
  <c r="Z163" i="4" s="1"/>
  <c r="AA163" i="4" s="1"/>
  <c r="AB163" i="4" s="1"/>
  <c r="AC163" i="4" s="1"/>
  <c r="AD163" i="4" s="1"/>
  <c r="AE163" i="4" s="1"/>
  <c r="AF163" i="4" s="1"/>
  <c r="AG163" i="4" s="1"/>
  <c r="AH163" i="4" s="1"/>
  <c r="AI163" i="4" s="1"/>
  <c r="AJ163" i="4" s="1"/>
  <c r="AK163" i="4" s="1"/>
  <c r="AL163" i="4" s="1"/>
  <c r="AM163" i="4" s="1"/>
  <c r="S147" i="4"/>
  <c r="T147" i="4" s="1"/>
  <c r="U147" i="4" s="1"/>
  <c r="V147" i="4" s="1"/>
  <c r="W147" i="4" s="1"/>
  <c r="X147" i="4" s="1"/>
  <c r="Y147" i="4" s="1"/>
  <c r="Z147" i="4" s="1"/>
  <c r="AA147" i="4" s="1"/>
  <c r="AB147" i="4" s="1"/>
  <c r="AC147" i="4" s="1"/>
  <c r="AD147" i="4" s="1"/>
  <c r="AE147" i="4" s="1"/>
  <c r="AF147" i="4" s="1"/>
  <c r="AG147" i="4" s="1"/>
  <c r="AH147" i="4" s="1"/>
  <c r="AI147" i="4" s="1"/>
  <c r="AJ147" i="4" s="1"/>
  <c r="AK147" i="4" s="1"/>
  <c r="AL147" i="4" s="1"/>
  <c r="AM147" i="4" s="1"/>
  <c r="O147" i="4"/>
  <c r="J147" i="4"/>
  <c r="T146" i="4"/>
  <c r="U146" i="4" s="1"/>
  <c r="V146" i="4" s="1"/>
  <c r="W146" i="4" s="1"/>
  <c r="X146" i="4" s="1"/>
  <c r="Y146" i="4" s="1"/>
  <c r="Z146" i="4" s="1"/>
  <c r="AA146" i="4" s="1"/>
  <c r="AB146" i="4" s="1"/>
  <c r="AC146" i="4" s="1"/>
  <c r="AD146" i="4" s="1"/>
  <c r="AE146" i="4" s="1"/>
  <c r="AF146" i="4" s="1"/>
  <c r="AG146" i="4" s="1"/>
  <c r="AH146" i="4" s="1"/>
  <c r="AI146" i="4" s="1"/>
  <c r="AJ146" i="4" s="1"/>
  <c r="AK146" i="4" s="1"/>
  <c r="AL146" i="4" s="1"/>
  <c r="AM146" i="4" s="1"/>
  <c r="S129" i="4"/>
  <c r="T129" i="4" s="1"/>
  <c r="U129" i="4" s="1"/>
  <c r="V129" i="4" s="1"/>
  <c r="W129" i="4" s="1"/>
  <c r="X129" i="4" s="1"/>
  <c r="Y129" i="4" s="1"/>
  <c r="Z129" i="4" s="1"/>
  <c r="AA129" i="4" s="1"/>
  <c r="AB129" i="4" s="1"/>
  <c r="AC129" i="4" s="1"/>
  <c r="AD129" i="4" s="1"/>
  <c r="AE129" i="4" s="1"/>
  <c r="AF129" i="4" s="1"/>
  <c r="AG129" i="4" s="1"/>
  <c r="AH129" i="4" s="1"/>
  <c r="AI129" i="4" s="1"/>
  <c r="AJ129" i="4" s="1"/>
  <c r="AK129" i="4" s="1"/>
  <c r="AL129" i="4" s="1"/>
  <c r="AM129" i="4" s="1"/>
  <c r="O129" i="4"/>
  <c r="J129" i="4"/>
  <c r="T128" i="4"/>
  <c r="U128" i="4" s="1"/>
  <c r="V128" i="4" s="1"/>
  <c r="W128" i="4" s="1"/>
  <c r="X128" i="4" s="1"/>
  <c r="Y128" i="4" s="1"/>
  <c r="Z128" i="4" s="1"/>
  <c r="AA128" i="4" s="1"/>
  <c r="AB128" i="4" s="1"/>
  <c r="AC128" i="4" s="1"/>
  <c r="AD128" i="4" s="1"/>
  <c r="AE128" i="4" s="1"/>
  <c r="AF128" i="4" s="1"/>
  <c r="AG128" i="4" s="1"/>
  <c r="AH128" i="4" s="1"/>
  <c r="AI128" i="4" s="1"/>
  <c r="AJ128" i="4" s="1"/>
  <c r="AK128" i="4" s="1"/>
  <c r="AL128" i="4" s="1"/>
  <c r="AM128" i="4" s="1"/>
  <c r="S112" i="4"/>
  <c r="T112" i="4" s="1"/>
  <c r="U112" i="4" s="1"/>
  <c r="V112" i="4" s="1"/>
  <c r="W112" i="4" s="1"/>
  <c r="X112" i="4" s="1"/>
  <c r="Y112" i="4" s="1"/>
  <c r="Z112" i="4" s="1"/>
  <c r="AA112" i="4" s="1"/>
  <c r="AB112" i="4" s="1"/>
  <c r="AC112" i="4" s="1"/>
  <c r="AD112" i="4" s="1"/>
  <c r="AE112" i="4" s="1"/>
  <c r="AF112" i="4" s="1"/>
  <c r="AG112" i="4" s="1"/>
  <c r="AH112" i="4" s="1"/>
  <c r="AI112" i="4" s="1"/>
  <c r="AJ112" i="4" s="1"/>
  <c r="AK112" i="4" s="1"/>
  <c r="AL112" i="4" s="1"/>
  <c r="AM112" i="4" s="1"/>
  <c r="O112" i="4"/>
  <c r="J112" i="4"/>
  <c r="T111" i="4"/>
  <c r="U111" i="4" s="1"/>
  <c r="V111" i="4" s="1"/>
  <c r="W111" i="4" s="1"/>
  <c r="X111" i="4" s="1"/>
  <c r="Y111" i="4" s="1"/>
  <c r="Z111" i="4" s="1"/>
  <c r="AA111" i="4" s="1"/>
  <c r="AB111" i="4" s="1"/>
  <c r="AC111" i="4" s="1"/>
  <c r="AD111" i="4" s="1"/>
  <c r="AE111" i="4" s="1"/>
  <c r="AF111" i="4" s="1"/>
  <c r="AG111" i="4" s="1"/>
  <c r="AH111" i="4" s="1"/>
  <c r="AI111" i="4" s="1"/>
  <c r="AJ111" i="4" s="1"/>
  <c r="AK111" i="4" s="1"/>
  <c r="AL111" i="4" s="1"/>
  <c r="AM111" i="4" s="1"/>
  <c r="S96" i="4"/>
  <c r="T96" i="4" s="1"/>
  <c r="U96" i="4" s="1"/>
  <c r="V96" i="4" s="1"/>
  <c r="W96" i="4" s="1"/>
  <c r="X96" i="4" s="1"/>
  <c r="Y96" i="4" s="1"/>
  <c r="Z96" i="4" s="1"/>
  <c r="AA96" i="4" s="1"/>
  <c r="AB96" i="4" s="1"/>
  <c r="AC96" i="4" s="1"/>
  <c r="AD96" i="4" s="1"/>
  <c r="AE96" i="4" s="1"/>
  <c r="AF96" i="4" s="1"/>
  <c r="AG96" i="4" s="1"/>
  <c r="AH96" i="4" s="1"/>
  <c r="AI96" i="4" s="1"/>
  <c r="AJ96" i="4" s="1"/>
  <c r="AK96" i="4" s="1"/>
  <c r="AL96" i="4" s="1"/>
  <c r="AM96" i="4" s="1"/>
  <c r="O96" i="4"/>
  <c r="J96" i="4"/>
  <c r="T95" i="4"/>
  <c r="U95" i="4" s="1"/>
  <c r="V95" i="4" s="1"/>
  <c r="W95" i="4" s="1"/>
  <c r="X95" i="4" s="1"/>
  <c r="Y95" i="4" s="1"/>
  <c r="Z95" i="4" s="1"/>
  <c r="AA95" i="4" s="1"/>
  <c r="AB95" i="4" s="1"/>
  <c r="AC95" i="4" s="1"/>
  <c r="AD95" i="4" s="1"/>
  <c r="AE95" i="4" s="1"/>
  <c r="AF95" i="4" s="1"/>
  <c r="AG95" i="4" s="1"/>
  <c r="AH95" i="4" s="1"/>
  <c r="AI95" i="4" s="1"/>
  <c r="AJ95" i="4" s="1"/>
  <c r="AK95" i="4" s="1"/>
  <c r="AL95" i="4" s="1"/>
  <c r="AM95" i="4" s="1"/>
  <c r="S79" i="4"/>
  <c r="T79" i="4" s="1"/>
  <c r="U79" i="4" s="1"/>
  <c r="V79" i="4" s="1"/>
  <c r="W79" i="4" s="1"/>
  <c r="X79" i="4" s="1"/>
  <c r="Y79" i="4" s="1"/>
  <c r="Z79" i="4" s="1"/>
  <c r="AA79" i="4" s="1"/>
  <c r="AB79" i="4" s="1"/>
  <c r="AC79" i="4" s="1"/>
  <c r="AD79" i="4" s="1"/>
  <c r="AE79" i="4" s="1"/>
  <c r="AF79" i="4" s="1"/>
  <c r="AG79" i="4" s="1"/>
  <c r="AH79" i="4" s="1"/>
  <c r="AI79" i="4" s="1"/>
  <c r="AJ79" i="4" s="1"/>
  <c r="AK79" i="4" s="1"/>
  <c r="AL79" i="4" s="1"/>
  <c r="AM79" i="4" s="1"/>
  <c r="O79" i="4"/>
  <c r="J79" i="4"/>
  <c r="T78" i="4"/>
  <c r="U78" i="4" s="1"/>
  <c r="V78" i="4" s="1"/>
  <c r="W78" i="4" s="1"/>
  <c r="X78" i="4" s="1"/>
  <c r="Y78" i="4" s="1"/>
  <c r="Z78" i="4" s="1"/>
  <c r="AA78" i="4" s="1"/>
  <c r="AB78" i="4" s="1"/>
  <c r="AC78" i="4" s="1"/>
  <c r="AD78" i="4" s="1"/>
  <c r="AE78" i="4" s="1"/>
  <c r="AF78" i="4" s="1"/>
  <c r="AG78" i="4" s="1"/>
  <c r="AH78" i="4" s="1"/>
  <c r="AI78" i="4" s="1"/>
  <c r="AJ78" i="4" s="1"/>
  <c r="AK78" i="4" s="1"/>
  <c r="AL78" i="4" s="1"/>
  <c r="AM78" i="4" s="1"/>
  <c r="N223" i="4" l="1"/>
  <c r="M223" i="4"/>
  <c r="Y36" i="4"/>
  <c r="Z36" i="4" s="1"/>
  <c r="AA36" i="4" s="1"/>
  <c r="AB36" i="4" s="1"/>
  <c r="AC36" i="4" s="1"/>
  <c r="AD36" i="4" s="1"/>
  <c r="AE36" i="4" s="1"/>
  <c r="AF36" i="4" s="1"/>
  <c r="AG36" i="4" s="1"/>
  <c r="AH36" i="4" s="1"/>
  <c r="AI36" i="4" s="1"/>
  <c r="AJ36" i="4" s="1"/>
  <c r="AK36" i="4" s="1"/>
  <c r="AL36" i="4" s="1"/>
  <c r="AM36" i="4" s="1"/>
  <c r="T62" i="4"/>
  <c r="U62" i="4" s="1"/>
  <c r="V62" i="4" s="1"/>
  <c r="W62" i="4" s="1"/>
  <c r="X62" i="4" s="1"/>
  <c r="Y62" i="4" s="1"/>
  <c r="Z62" i="4" s="1"/>
  <c r="AA62" i="4" s="1"/>
  <c r="AB62" i="4" s="1"/>
  <c r="AC62" i="4" s="1"/>
  <c r="AD62" i="4" s="1"/>
  <c r="AE62" i="4" s="1"/>
  <c r="AF62" i="4" s="1"/>
  <c r="AG62" i="4" s="1"/>
  <c r="AH62" i="4" s="1"/>
  <c r="AI62" i="4" s="1"/>
  <c r="AJ62" i="4" s="1"/>
  <c r="AK62" i="4" s="1"/>
  <c r="AL62" i="4" s="1"/>
  <c r="AM62" i="4" s="1"/>
  <c r="L1063" i="8"/>
  <c r="K1063" i="8"/>
  <c r="J1063" i="8"/>
  <c r="L957" i="8"/>
  <c r="K957" i="8"/>
  <c r="J957" i="8"/>
  <c r="L851" i="8"/>
  <c r="K851" i="8"/>
  <c r="J851" i="8"/>
  <c r="L745" i="8"/>
  <c r="K745" i="8"/>
  <c r="J745" i="8"/>
  <c r="L639" i="8"/>
  <c r="K639" i="8"/>
  <c r="J639" i="8"/>
  <c r="L533" i="8"/>
  <c r="K533" i="8"/>
  <c r="J533" i="8"/>
  <c r="L427" i="8"/>
  <c r="K427" i="8"/>
  <c r="J427" i="8"/>
  <c r="L321" i="8"/>
  <c r="K321" i="8"/>
  <c r="J321" i="8"/>
  <c r="L215" i="8"/>
  <c r="K215" i="8"/>
  <c r="J215" i="8"/>
  <c r="H15" i="3"/>
  <c r="F12" i="3"/>
  <c r="K1055" i="8" l="1"/>
  <c r="L1055" i="8"/>
  <c r="G1054" i="8"/>
  <c r="J1055" i="8"/>
  <c r="G1055" i="8"/>
  <c r="E1055" i="8"/>
  <c r="E1054" i="8"/>
  <c r="K1033" i="8"/>
  <c r="L1033" i="8"/>
  <c r="M1033" i="8"/>
  <c r="N1033" i="8"/>
  <c r="O1033" i="8"/>
  <c r="P1033" i="8"/>
  <c r="Q1033" i="8"/>
  <c r="R1033" i="8"/>
  <c r="S1033" i="8"/>
  <c r="T1033" i="8"/>
  <c r="U1033" i="8"/>
  <c r="V1033" i="8"/>
  <c r="W1033" i="8"/>
  <c r="X1033" i="8"/>
  <c r="Y1033" i="8"/>
  <c r="Z1033" i="8"/>
  <c r="AA1033" i="8"/>
  <c r="AB1033" i="8"/>
  <c r="AC1033" i="8"/>
  <c r="AD1033" i="8"/>
  <c r="AE1033" i="8"/>
  <c r="AF1033" i="8"/>
  <c r="AG1033" i="8"/>
  <c r="AH1033" i="8"/>
  <c r="AI1033" i="8"/>
  <c r="AJ1033" i="8"/>
  <c r="AK1033" i="8"/>
  <c r="AL1033" i="8"/>
  <c r="AM1033" i="8"/>
  <c r="K1034" i="8"/>
  <c r="L1034" i="8"/>
  <c r="M1034" i="8"/>
  <c r="N1034" i="8"/>
  <c r="J1033" i="8"/>
  <c r="G1033" i="8"/>
  <c r="J1034" i="8"/>
  <c r="G1034" i="8"/>
  <c r="E1034" i="8"/>
  <c r="E1033" i="8"/>
  <c r="K966" i="8"/>
  <c r="L966" i="8"/>
  <c r="M966" i="8"/>
  <c r="N966" i="8"/>
  <c r="O966" i="8"/>
  <c r="P966" i="8"/>
  <c r="Q966" i="8"/>
  <c r="R966" i="8"/>
  <c r="S966" i="8"/>
  <c r="T966" i="8"/>
  <c r="U966" i="8"/>
  <c r="V966" i="8"/>
  <c r="W966" i="8"/>
  <c r="X966" i="8"/>
  <c r="Y966" i="8"/>
  <c r="Z966" i="8"/>
  <c r="AA966" i="8"/>
  <c r="AB966" i="8"/>
  <c r="AC966" i="8"/>
  <c r="AD966" i="8"/>
  <c r="AE966" i="8"/>
  <c r="AF966" i="8"/>
  <c r="AG966" i="8"/>
  <c r="AH966" i="8"/>
  <c r="AI966" i="8"/>
  <c r="AJ966" i="8"/>
  <c r="AK966" i="8"/>
  <c r="AL966" i="8"/>
  <c r="AM966" i="8"/>
  <c r="K967" i="8"/>
  <c r="L967" i="8"/>
  <c r="M967" i="8"/>
  <c r="N967" i="8"/>
  <c r="K969" i="8"/>
  <c r="L969" i="8"/>
  <c r="M969" i="8"/>
  <c r="N969" i="8"/>
  <c r="O969" i="8"/>
  <c r="P969" i="8"/>
  <c r="Q969" i="8"/>
  <c r="R969" i="8"/>
  <c r="S969" i="8"/>
  <c r="T969" i="8"/>
  <c r="U969" i="8"/>
  <c r="V969" i="8"/>
  <c r="W969" i="8"/>
  <c r="X969" i="8"/>
  <c r="Y969" i="8"/>
  <c r="Z969" i="8"/>
  <c r="AA969" i="8"/>
  <c r="AB969" i="8"/>
  <c r="AC969" i="8"/>
  <c r="AD969" i="8"/>
  <c r="AE969" i="8"/>
  <c r="AF969" i="8"/>
  <c r="AG969" i="8"/>
  <c r="AH969" i="8"/>
  <c r="AI969" i="8"/>
  <c r="AJ969" i="8"/>
  <c r="AK969" i="8"/>
  <c r="AL969" i="8"/>
  <c r="AM969" i="8"/>
  <c r="J969" i="8"/>
  <c r="G969" i="8"/>
  <c r="E969" i="8"/>
  <c r="E967" i="8"/>
  <c r="G967" i="8"/>
  <c r="J967" i="8"/>
  <c r="J966" i="8"/>
  <c r="G966" i="8"/>
  <c r="E966" i="8"/>
  <c r="G1053" i="8"/>
  <c r="E1053" i="8"/>
  <c r="G1048" i="8"/>
  <c r="E1048" i="8"/>
  <c r="G1047" i="8"/>
  <c r="E1047" i="8"/>
  <c r="G1046" i="8"/>
  <c r="E1046" i="8"/>
  <c r="E1045" i="8"/>
  <c r="E1044" i="8"/>
  <c r="AM1040" i="8"/>
  <c r="AL1040" i="8"/>
  <c r="AK1040" i="8"/>
  <c r="AJ1040" i="8"/>
  <c r="AI1040" i="8"/>
  <c r="AH1040" i="8"/>
  <c r="AG1040" i="8"/>
  <c r="AF1040" i="8"/>
  <c r="AE1040" i="8"/>
  <c r="AD1040" i="8"/>
  <c r="AC1040" i="8"/>
  <c r="AB1040" i="8"/>
  <c r="AA1040" i="8"/>
  <c r="Z1040" i="8"/>
  <c r="Y1040" i="8"/>
  <c r="X1040" i="8"/>
  <c r="W1040" i="8"/>
  <c r="V1040" i="8"/>
  <c r="U1040" i="8"/>
  <c r="T1040" i="8"/>
  <c r="S1040" i="8"/>
  <c r="R1040" i="8"/>
  <c r="Q1040" i="8"/>
  <c r="P1040" i="8"/>
  <c r="O1040" i="8"/>
  <c r="N1040" i="8"/>
  <c r="M1040" i="8"/>
  <c r="L1040" i="8"/>
  <c r="K1040" i="8"/>
  <c r="J1040" i="8"/>
  <c r="G1040" i="8"/>
  <c r="E1040" i="8"/>
  <c r="G1035" i="8"/>
  <c r="G1044" i="8" s="1"/>
  <c r="AM1027" i="8"/>
  <c r="AL1027" i="8"/>
  <c r="AK1027" i="8"/>
  <c r="AJ1027" i="8"/>
  <c r="AI1027" i="8"/>
  <c r="AH1027" i="8"/>
  <c r="AG1027" i="8"/>
  <c r="AF1027" i="8"/>
  <c r="AE1027" i="8"/>
  <c r="AD1027" i="8"/>
  <c r="AC1027" i="8"/>
  <c r="AB1027" i="8"/>
  <c r="AA1027" i="8"/>
  <c r="Z1027" i="8"/>
  <c r="Y1027" i="8"/>
  <c r="X1027" i="8"/>
  <c r="W1027" i="8"/>
  <c r="V1027" i="8"/>
  <c r="U1027" i="8"/>
  <c r="T1027" i="8"/>
  <c r="S1027" i="8"/>
  <c r="R1027" i="8"/>
  <c r="Q1027" i="8"/>
  <c r="P1027" i="8"/>
  <c r="O1027" i="8"/>
  <c r="N1027" i="8"/>
  <c r="M1027" i="8"/>
  <c r="L1027" i="8"/>
  <c r="K1027" i="8"/>
  <c r="J1027" i="8"/>
  <c r="G1027" i="8"/>
  <c r="E1027" i="8"/>
  <c r="AM1026" i="8"/>
  <c r="AL1026" i="8"/>
  <c r="AK1026" i="8"/>
  <c r="AJ1026" i="8"/>
  <c r="AI1026" i="8"/>
  <c r="AH1026" i="8"/>
  <c r="AG1026" i="8"/>
  <c r="AF1026" i="8"/>
  <c r="AE1026" i="8"/>
  <c r="AD1026" i="8"/>
  <c r="AC1026" i="8"/>
  <c r="AB1026" i="8"/>
  <c r="AA1026" i="8"/>
  <c r="Z1026" i="8"/>
  <c r="Y1026" i="8"/>
  <c r="X1026" i="8"/>
  <c r="W1026" i="8"/>
  <c r="V1026" i="8"/>
  <c r="U1026" i="8"/>
  <c r="T1026" i="8"/>
  <c r="S1026" i="8"/>
  <c r="R1026" i="8"/>
  <c r="Q1026" i="8"/>
  <c r="P1026" i="8"/>
  <c r="O1026" i="8"/>
  <c r="N1026" i="8"/>
  <c r="M1026" i="8"/>
  <c r="L1026" i="8"/>
  <c r="K1026" i="8"/>
  <c r="J1026" i="8"/>
  <c r="G1026" i="8"/>
  <c r="E1026" i="8"/>
  <c r="AM1024" i="8"/>
  <c r="AM1025" i="8" s="1"/>
  <c r="AL1024" i="8"/>
  <c r="AL1025" i="8" s="1"/>
  <c r="AK1024" i="8"/>
  <c r="AK1025" i="8" s="1"/>
  <c r="AJ1024" i="8"/>
  <c r="AJ1025" i="8" s="1"/>
  <c r="AI1024" i="8"/>
  <c r="AI1025" i="8" s="1"/>
  <c r="AH1024" i="8"/>
  <c r="AH1025" i="8" s="1"/>
  <c r="AG1024" i="8"/>
  <c r="AG1025" i="8" s="1"/>
  <c r="AF1024" i="8"/>
  <c r="AF1025" i="8" s="1"/>
  <c r="AE1024" i="8"/>
  <c r="AE1025" i="8" s="1"/>
  <c r="AD1024" i="8"/>
  <c r="AD1025" i="8" s="1"/>
  <c r="AC1024" i="8"/>
  <c r="AC1025" i="8" s="1"/>
  <c r="AB1024" i="8"/>
  <c r="AB1025" i="8" s="1"/>
  <c r="AA1024" i="8"/>
  <c r="AA1025" i="8" s="1"/>
  <c r="Z1024" i="8"/>
  <c r="Z1025" i="8" s="1"/>
  <c r="Y1024" i="8"/>
  <c r="Y1025" i="8" s="1"/>
  <c r="X1024" i="8"/>
  <c r="X1025" i="8" s="1"/>
  <c r="W1024" i="8"/>
  <c r="W1025" i="8" s="1"/>
  <c r="V1024" i="8"/>
  <c r="V1025" i="8" s="1"/>
  <c r="U1024" i="8"/>
  <c r="U1025" i="8" s="1"/>
  <c r="T1024" i="8"/>
  <c r="T1025" i="8" s="1"/>
  <c r="S1024" i="8"/>
  <c r="S1025" i="8" s="1"/>
  <c r="R1024" i="8"/>
  <c r="R1025" i="8" s="1"/>
  <c r="Q1024" i="8"/>
  <c r="Q1025" i="8" s="1"/>
  <c r="P1024" i="8"/>
  <c r="P1025" i="8" s="1"/>
  <c r="O1024" i="8"/>
  <c r="O1025" i="8" s="1"/>
  <c r="N1024" i="8"/>
  <c r="N1025" i="8" s="1"/>
  <c r="M1024" i="8"/>
  <c r="M1025" i="8" s="1"/>
  <c r="L1024" i="8"/>
  <c r="L1025" i="8" s="1"/>
  <c r="K1024" i="8"/>
  <c r="K1025" i="8" s="1"/>
  <c r="J1024" i="8"/>
  <c r="J1025" i="8" s="1"/>
  <c r="G1024" i="8"/>
  <c r="E1024" i="8"/>
  <c r="AM1023" i="8"/>
  <c r="AL1023" i="8"/>
  <c r="AK1023" i="8"/>
  <c r="AJ1023" i="8"/>
  <c r="AI1023" i="8"/>
  <c r="AH1023" i="8"/>
  <c r="AG1023" i="8"/>
  <c r="AF1023" i="8"/>
  <c r="AE1023" i="8"/>
  <c r="AD1023" i="8"/>
  <c r="AC1023" i="8"/>
  <c r="AB1023" i="8"/>
  <c r="AA1023" i="8"/>
  <c r="Z1023" i="8"/>
  <c r="Y1023" i="8"/>
  <c r="X1023" i="8"/>
  <c r="W1023" i="8"/>
  <c r="V1023" i="8"/>
  <c r="U1023" i="8"/>
  <c r="T1023" i="8"/>
  <c r="S1023" i="8"/>
  <c r="R1023" i="8"/>
  <c r="Q1023" i="8"/>
  <c r="P1023" i="8"/>
  <c r="O1023" i="8"/>
  <c r="N1023" i="8"/>
  <c r="M1023" i="8"/>
  <c r="L1023" i="8"/>
  <c r="K1023" i="8"/>
  <c r="J1023" i="8"/>
  <c r="G1023" i="8"/>
  <c r="E1023" i="8"/>
  <c r="AM1017" i="8"/>
  <c r="AL1017" i="8"/>
  <c r="AK1017" i="8"/>
  <c r="AJ1017" i="8"/>
  <c r="AI1017" i="8"/>
  <c r="AH1017" i="8"/>
  <c r="AG1017" i="8"/>
  <c r="AF1017" i="8"/>
  <c r="AE1017" i="8"/>
  <c r="AD1017" i="8"/>
  <c r="AC1017" i="8"/>
  <c r="AB1017" i="8"/>
  <c r="AA1017" i="8"/>
  <c r="Z1017" i="8"/>
  <c r="Y1017" i="8"/>
  <c r="X1017" i="8"/>
  <c r="W1017" i="8"/>
  <c r="V1017" i="8"/>
  <c r="U1017" i="8"/>
  <c r="T1017" i="8"/>
  <c r="S1017" i="8"/>
  <c r="R1017" i="8"/>
  <c r="Q1017" i="8"/>
  <c r="P1017" i="8"/>
  <c r="O1017" i="8"/>
  <c r="N1017" i="8"/>
  <c r="M1017" i="8"/>
  <c r="L1017" i="8"/>
  <c r="K1017" i="8"/>
  <c r="J1017" i="8"/>
  <c r="G1017" i="8"/>
  <c r="E1017" i="8"/>
  <c r="J1009" i="8"/>
  <c r="J1011" i="8" s="1"/>
  <c r="G1005" i="8"/>
  <c r="G1045" i="8" s="1"/>
  <c r="G1003" i="8"/>
  <c r="G1002" i="8"/>
  <c r="G1001" i="8"/>
  <c r="G1000" i="8"/>
  <c r="G999" i="8"/>
  <c r="G998" i="8"/>
  <c r="G997" i="8"/>
  <c r="G996" i="8"/>
  <c r="G995" i="8"/>
  <c r="G994" i="8"/>
  <c r="G993" i="8"/>
  <c r="G992" i="8"/>
  <c r="G991" i="8"/>
  <c r="G990" i="8"/>
  <c r="G989" i="8"/>
  <c r="G988" i="8"/>
  <c r="G987" i="8"/>
  <c r="G986" i="8"/>
  <c r="G985" i="8"/>
  <c r="G984" i="8"/>
  <c r="G983" i="8"/>
  <c r="G982" i="8"/>
  <c r="G981" i="8"/>
  <c r="G980" i="8"/>
  <c r="G979" i="8"/>
  <c r="G978" i="8"/>
  <c r="G977" i="8"/>
  <c r="G976" i="8"/>
  <c r="G975" i="8"/>
  <c r="G974" i="8"/>
  <c r="G970" i="8"/>
  <c r="G968" i="8"/>
  <c r="AM1054" i="8"/>
  <c r="J1054" i="8"/>
  <c r="K949" i="8"/>
  <c r="L949" i="8"/>
  <c r="J949" i="8"/>
  <c r="G949" i="8"/>
  <c r="G948" i="8"/>
  <c r="E949" i="8"/>
  <c r="E948" i="8"/>
  <c r="K927" i="8"/>
  <c r="L927" i="8"/>
  <c r="M927" i="8"/>
  <c r="N927" i="8"/>
  <c r="O927" i="8"/>
  <c r="P927" i="8"/>
  <c r="Q927" i="8"/>
  <c r="R927" i="8"/>
  <c r="S927" i="8"/>
  <c r="T927" i="8"/>
  <c r="U927" i="8"/>
  <c r="V927" i="8"/>
  <c r="W927" i="8"/>
  <c r="X927" i="8"/>
  <c r="Y927" i="8"/>
  <c r="Z927" i="8"/>
  <c r="AA927" i="8"/>
  <c r="AB927" i="8"/>
  <c r="AC927" i="8"/>
  <c r="AD927" i="8"/>
  <c r="AE927" i="8"/>
  <c r="AF927" i="8"/>
  <c r="AG927" i="8"/>
  <c r="AH927" i="8"/>
  <c r="AI927" i="8"/>
  <c r="AJ927" i="8"/>
  <c r="AK927" i="8"/>
  <c r="AL927" i="8"/>
  <c r="AM927" i="8"/>
  <c r="K928" i="8"/>
  <c r="L928" i="8"/>
  <c r="M928" i="8"/>
  <c r="N928" i="8"/>
  <c r="E928" i="8"/>
  <c r="G928" i="8"/>
  <c r="J928" i="8"/>
  <c r="J927" i="8"/>
  <c r="G927" i="8"/>
  <c r="E927" i="8"/>
  <c r="K860" i="8"/>
  <c r="L860" i="8"/>
  <c r="M860" i="8"/>
  <c r="N860" i="8"/>
  <c r="O860" i="8"/>
  <c r="P860" i="8"/>
  <c r="Q860" i="8"/>
  <c r="R860" i="8"/>
  <c r="S860" i="8"/>
  <c r="T860" i="8"/>
  <c r="U860" i="8"/>
  <c r="V860" i="8"/>
  <c r="W860" i="8"/>
  <c r="X860" i="8"/>
  <c r="Y860" i="8"/>
  <c r="Z860" i="8"/>
  <c r="AA860" i="8"/>
  <c r="AB860" i="8"/>
  <c r="AC860" i="8"/>
  <c r="AD860" i="8"/>
  <c r="AE860" i="8"/>
  <c r="AF860" i="8"/>
  <c r="AG860" i="8"/>
  <c r="AH860" i="8"/>
  <c r="AI860" i="8"/>
  <c r="AJ860" i="8"/>
  <c r="AK860" i="8"/>
  <c r="AL860" i="8"/>
  <c r="AM860" i="8"/>
  <c r="K861" i="8"/>
  <c r="L861" i="8"/>
  <c r="M861" i="8"/>
  <c r="N861" i="8"/>
  <c r="K863" i="8"/>
  <c r="L863" i="8"/>
  <c r="M863" i="8"/>
  <c r="N863" i="8"/>
  <c r="O863" i="8"/>
  <c r="P863" i="8"/>
  <c r="Q863" i="8"/>
  <c r="R863" i="8"/>
  <c r="S863" i="8"/>
  <c r="T863" i="8"/>
  <c r="U863" i="8"/>
  <c r="V863" i="8"/>
  <c r="W863" i="8"/>
  <c r="X863" i="8"/>
  <c r="Y863" i="8"/>
  <c r="Z863" i="8"/>
  <c r="AA863" i="8"/>
  <c r="AB863" i="8"/>
  <c r="AC863" i="8"/>
  <c r="AD863" i="8"/>
  <c r="AE863" i="8"/>
  <c r="AF863" i="8"/>
  <c r="AG863" i="8"/>
  <c r="AH863" i="8"/>
  <c r="AI863" i="8"/>
  <c r="AJ863" i="8"/>
  <c r="AK863" i="8"/>
  <c r="AL863" i="8"/>
  <c r="AM863" i="8"/>
  <c r="E863" i="8"/>
  <c r="G863" i="8"/>
  <c r="J863" i="8"/>
  <c r="J861" i="8"/>
  <c r="G861" i="8"/>
  <c r="E861" i="8"/>
  <c r="J860" i="8"/>
  <c r="G860" i="8"/>
  <c r="E860" i="8"/>
  <c r="K948" i="8"/>
  <c r="J948" i="8"/>
  <c r="G947" i="8"/>
  <c r="E947" i="8"/>
  <c r="G942" i="8"/>
  <c r="E942" i="8"/>
  <c r="G941" i="8"/>
  <c r="E941" i="8"/>
  <c r="G940" i="8"/>
  <c r="E940" i="8"/>
  <c r="E939" i="8"/>
  <c r="E938" i="8"/>
  <c r="AM934" i="8"/>
  <c r="AL934" i="8"/>
  <c r="AK934" i="8"/>
  <c r="AJ934" i="8"/>
  <c r="AI934" i="8"/>
  <c r="AH934" i="8"/>
  <c r="AG934" i="8"/>
  <c r="AF934" i="8"/>
  <c r="AE934" i="8"/>
  <c r="AD934" i="8"/>
  <c r="AC934" i="8"/>
  <c r="AB934" i="8"/>
  <c r="AA934" i="8"/>
  <c r="Z934" i="8"/>
  <c r="Y934" i="8"/>
  <c r="X934" i="8"/>
  <c r="W934" i="8"/>
  <c r="V934" i="8"/>
  <c r="U934" i="8"/>
  <c r="T934" i="8"/>
  <c r="S934" i="8"/>
  <c r="R934" i="8"/>
  <c r="Q934" i="8"/>
  <c r="P934" i="8"/>
  <c r="O934" i="8"/>
  <c r="N934" i="8"/>
  <c r="M934" i="8"/>
  <c r="L934" i="8"/>
  <c r="K934" i="8"/>
  <c r="J934" i="8"/>
  <c r="G934" i="8"/>
  <c r="E934" i="8"/>
  <c r="G929" i="8"/>
  <c r="G938" i="8" s="1"/>
  <c r="AM921" i="8"/>
  <c r="AL921" i="8"/>
  <c r="AK921" i="8"/>
  <c r="AJ921" i="8"/>
  <c r="AI921" i="8"/>
  <c r="AH921" i="8"/>
  <c r="AG921" i="8"/>
  <c r="AF921" i="8"/>
  <c r="AE921" i="8"/>
  <c r="AD921" i="8"/>
  <c r="AC921" i="8"/>
  <c r="AB921" i="8"/>
  <c r="AA921" i="8"/>
  <c r="Z921" i="8"/>
  <c r="Y921" i="8"/>
  <c r="X921" i="8"/>
  <c r="W921" i="8"/>
  <c r="V921" i="8"/>
  <c r="U921" i="8"/>
  <c r="T921" i="8"/>
  <c r="S921" i="8"/>
  <c r="R921" i="8"/>
  <c r="Q921" i="8"/>
  <c r="P921" i="8"/>
  <c r="O921" i="8"/>
  <c r="N921" i="8"/>
  <c r="M921" i="8"/>
  <c r="L921" i="8"/>
  <c r="K921" i="8"/>
  <c r="J921" i="8"/>
  <c r="G921" i="8"/>
  <c r="E921" i="8"/>
  <c r="AM920" i="8"/>
  <c r="AL920" i="8"/>
  <c r="AK920" i="8"/>
  <c r="AJ920" i="8"/>
  <c r="AI920" i="8"/>
  <c r="AH920" i="8"/>
  <c r="AG920" i="8"/>
  <c r="AF920" i="8"/>
  <c r="AE920" i="8"/>
  <c r="AD920" i="8"/>
  <c r="AC920" i="8"/>
  <c r="AB920" i="8"/>
  <c r="AA920" i="8"/>
  <c r="Z920" i="8"/>
  <c r="Y920" i="8"/>
  <c r="X920" i="8"/>
  <c r="W920" i="8"/>
  <c r="V920" i="8"/>
  <c r="U920" i="8"/>
  <c r="T920" i="8"/>
  <c r="S920" i="8"/>
  <c r="R920" i="8"/>
  <c r="Q920" i="8"/>
  <c r="P920" i="8"/>
  <c r="O920" i="8"/>
  <c r="N920" i="8"/>
  <c r="M920" i="8"/>
  <c r="L920" i="8"/>
  <c r="K920" i="8"/>
  <c r="J920" i="8"/>
  <c r="G920" i="8"/>
  <c r="E920" i="8"/>
  <c r="AM918" i="8"/>
  <c r="AM919" i="8" s="1"/>
  <c r="AL918" i="8"/>
  <c r="AL919" i="8" s="1"/>
  <c r="AK918" i="8"/>
  <c r="AK919" i="8" s="1"/>
  <c r="AJ918" i="8"/>
  <c r="AJ919" i="8" s="1"/>
  <c r="AI918" i="8"/>
  <c r="AI919" i="8" s="1"/>
  <c r="AH918" i="8"/>
  <c r="AH919" i="8" s="1"/>
  <c r="AG918" i="8"/>
  <c r="AG919" i="8" s="1"/>
  <c r="AF918" i="8"/>
  <c r="AF919" i="8" s="1"/>
  <c r="AE918" i="8"/>
  <c r="AE919" i="8" s="1"/>
  <c r="AD918" i="8"/>
  <c r="AD919" i="8" s="1"/>
  <c r="AC918" i="8"/>
  <c r="AC919" i="8" s="1"/>
  <c r="AB918" i="8"/>
  <c r="AB919" i="8" s="1"/>
  <c r="AA918" i="8"/>
  <c r="AA919" i="8" s="1"/>
  <c r="Z918" i="8"/>
  <c r="Z919" i="8" s="1"/>
  <c r="Y918" i="8"/>
  <c r="Y919" i="8" s="1"/>
  <c r="X918" i="8"/>
  <c r="X919" i="8" s="1"/>
  <c r="W918" i="8"/>
  <c r="W919" i="8" s="1"/>
  <c r="V918" i="8"/>
  <c r="V919" i="8" s="1"/>
  <c r="U918" i="8"/>
  <c r="U919" i="8" s="1"/>
  <c r="T918" i="8"/>
  <c r="T919" i="8" s="1"/>
  <c r="S918" i="8"/>
  <c r="S919" i="8" s="1"/>
  <c r="R918" i="8"/>
  <c r="R919" i="8" s="1"/>
  <c r="Q918" i="8"/>
  <c r="Q919" i="8" s="1"/>
  <c r="P918" i="8"/>
  <c r="P919" i="8" s="1"/>
  <c r="O918" i="8"/>
  <c r="O919" i="8" s="1"/>
  <c r="N918" i="8"/>
  <c r="N919" i="8" s="1"/>
  <c r="M918" i="8"/>
  <c r="M919" i="8" s="1"/>
  <c r="L918" i="8"/>
  <c r="L919" i="8" s="1"/>
  <c r="K918" i="8"/>
  <c r="K919" i="8" s="1"/>
  <c r="J918" i="8"/>
  <c r="J919" i="8" s="1"/>
  <c r="G918" i="8"/>
  <c r="E918" i="8"/>
  <c r="AM917" i="8"/>
  <c r="AL917" i="8"/>
  <c r="AK917" i="8"/>
  <c r="AJ917" i="8"/>
  <c r="AI917" i="8"/>
  <c r="AH917" i="8"/>
  <c r="AG917" i="8"/>
  <c r="AF917" i="8"/>
  <c r="AE917" i="8"/>
  <c r="AD917" i="8"/>
  <c r="AC917" i="8"/>
  <c r="AB917" i="8"/>
  <c r="AA917" i="8"/>
  <c r="Z917" i="8"/>
  <c r="Y917" i="8"/>
  <c r="X917" i="8"/>
  <c r="W917" i="8"/>
  <c r="V917" i="8"/>
  <c r="U917" i="8"/>
  <c r="T917" i="8"/>
  <c r="S917" i="8"/>
  <c r="R917" i="8"/>
  <c r="Q917" i="8"/>
  <c r="P917" i="8"/>
  <c r="O917" i="8"/>
  <c r="N917" i="8"/>
  <c r="M917" i="8"/>
  <c r="L917" i="8"/>
  <c r="K917" i="8"/>
  <c r="J917" i="8"/>
  <c r="G917" i="8"/>
  <c r="E917" i="8"/>
  <c r="AM911" i="8"/>
  <c r="AL911" i="8"/>
  <c r="AK911" i="8"/>
  <c r="AJ911" i="8"/>
  <c r="AI911" i="8"/>
  <c r="AH911" i="8"/>
  <c r="AG911" i="8"/>
  <c r="AF911" i="8"/>
  <c r="AE911" i="8"/>
  <c r="AD911" i="8"/>
  <c r="AC911" i="8"/>
  <c r="AB911" i="8"/>
  <c r="AA911" i="8"/>
  <c r="Z911" i="8"/>
  <c r="Y911" i="8"/>
  <c r="X911" i="8"/>
  <c r="W911" i="8"/>
  <c r="V911" i="8"/>
  <c r="U911" i="8"/>
  <c r="T911" i="8"/>
  <c r="S911" i="8"/>
  <c r="R911" i="8"/>
  <c r="Q911" i="8"/>
  <c r="P911" i="8"/>
  <c r="O911" i="8"/>
  <c r="N911" i="8"/>
  <c r="M911" i="8"/>
  <c r="L911" i="8"/>
  <c r="K911" i="8"/>
  <c r="J911" i="8"/>
  <c r="G911" i="8"/>
  <c r="E911" i="8"/>
  <c r="J903" i="8"/>
  <c r="J905" i="8" s="1"/>
  <c r="G899" i="8"/>
  <c r="G939" i="8" s="1"/>
  <c r="G897" i="8"/>
  <c r="G896" i="8"/>
  <c r="G895" i="8"/>
  <c r="G894" i="8"/>
  <c r="G893" i="8"/>
  <c r="G892" i="8"/>
  <c r="G891" i="8"/>
  <c r="G890" i="8"/>
  <c r="G889" i="8"/>
  <c r="G888" i="8"/>
  <c r="G887" i="8"/>
  <c r="G886" i="8"/>
  <c r="G885" i="8"/>
  <c r="G884" i="8"/>
  <c r="G883" i="8"/>
  <c r="G882" i="8"/>
  <c r="G881" i="8"/>
  <c r="G880" i="8"/>
  <c r="G879" i="8"/>
  <c r="G878" i="8"/>
  <c r="G877" i="8"/>
  <c r="G876" i="8"/>
  <c r="G875" i="8"/>
  <c r="G874" i="8"/>
  <c r="G873" i="8"/>
  <c r="G872" i="8"/>
  <c r="G871" i="8"/>
  <c r="G870" i="8"/>
  <c r="G869" i="8"/>
  <c r="G868" i="8"/>
  <c r="G864" i="8"/>
  <c r="G862" i="8"/>
  <c r="K754" i="8"/>
  <c r="L754" i="8"/>
  <c r="M754" i="8"/>
  <c r="N754" i="8"/>
  <c r="O754" i="8"/>
  <c r="P754" i="8"/>
  <c r="Q754" i="8"/>
  <c r="R754" i="8"/>
  <c r="S754" i="8"/>
  <c r="T754" i="8"/>
  <c r="U754" i="8"/>
  <c r="V754" i="8"/>
  <c r="W754" i="8"/>
  <c r="X754" i="8"/>
  <c r="Y754" i="8"/>
  <c r="Z754" i="8"/>
  <c r="AA754" i="8"/>
  <c r="AB754" i="8"/>
  <c r="AC754" i="8"/>
  <c r="AD754" i="8"/>
  <c r="AE754" i="8"/>
  <c r="AF754" i="8"/>
  <c r="AG754" i="8"/>
  <c r="AH754" i="8"/>
  <c r="AI754" i="8"/>
  <c r="AJ754" i="8"/>
  <c r="AK754" i="8"/>
  <c r="AL754" i="8"/>
  <c r="AM754" i="8"/>
  <c r="K755" i="8"/>
  <c r="L755" i="8"/>
  <c r="M755" i="8"/>
  <c r="N755" i="8"/>
  <c r="K757" i="8"/>
  <c r="L757" i="8"/>
  <c r="M757" i="8"/>
  <c r="N757" i="8"/>
  <c r="O757" i="8"/>
  <c r="P757" i="8"/>
  <c r="Q757" i="8"/>
  <c r="R757" i="8"/>
  <c r="S757" i="8"/>
  <c r="T757" i="8"/>
  <c r="U757" i="8"/>
  <c r="V757" i="8"/>
  <c r="W757" i="8"/>
  <c r="X757" i="8"/>
  <c r="Y757" i="8"/>
  <c r="Z757" i="8"/>
  <c r="AA757" i="8"/>
  <c r="AB757" i="8"/>
  <c r="AC757" i="8"/>
  <c r="AD757" i="8"/>
  <c r="AE757" i="8"/>
  <c r="AF757" i="8"/>
  <c r="AG757" i="8"/>
  <c r="AH757" i="8"/>
  <c r="AI757" i="8"/>
  <c r="AJ757" i="8"/>
  <c r="AK757" i="8"/>
  <c r="AL757" i="8"/>
  <c r="AM757" i="8"/>
  <c r="J757" i="8"/>
  <c r="G757" i="8"/>
  <c r="E757" i="8"/>
  <c r="J755" i="8"/>
  <c r="G755" i="8"/>
  <c r="E755" i="8"/>
  <c r="K843" i="8"/>
  <c r="L843" i="8"/>
  <c r="J843" i="8"/>
  <c r="G843" i="8"/>
  <c r="G842" i="8"/>
  <c r="E843" i="8"/>
  <c r="E842" i="8"/>
  <c r="K821" i="8"/>
  <c r="L821" i="8"/>
  <c r="M821" i="8"/>
  <c r="N821" i="8"/>
  <c r="O821" i="8"/>
  <c r="P821" i="8"/>
  <c r="Q821" i="8"/>
  <c r="R821" i="8"/>
  <c r="S821" i="8"/>
  <c r="T821" i="8"/>
  <c r="U821" i="8"/>
  <c r="V821" i="8"/>
  <c r="W821" i="8"/>
  <c r="X821" i="8"/>
  <c r="Y821" i="8"/>
  <c r="Z821" i="8"/>
  <c r="AA821" i="8"/>
  <c r="AB821" i="8"/>
  <c r="AC821" i="8"/>
  <c r="AD821" i="8"/>
  <c r="AE821" i="8"/>
  <c r="AF821" i="8"/>
  <c r="AG821" i="8"/>
  <c r="AH821" i="8"/>
  <c r="AI821" i="8"/>
  <c r="AJ821" i="8"/>
  <c r="AK821" i="8"/>
  <c r="AL821" i="8"/>
  <c r="AM821" i="8"/>
  <c r="K822" i="8"/>
  <c r="L822" i="8"/>
  <c r="M822" i="8"/>
  <c r="N822" i="8"/>
  <c r="J822" i="8"/>
  <c r="J821" i="8"/>
  <c r="G822" i="8"/>
  <c r="G821" i="8"/>
  <c r="E822" i="8"/>
  <c r="E821" i="8"/>
  <c r="J754" i="8"/>
  <c r="G754" i="8"/>
  <c r="E754" i="8"/>
  <c r="AM842" i="8"/>
  <c r="J842" i="8"/>
  <c r="AM843" i="8"/>
  <c r="K737" i="8"/>
  <c r="L737" i="8"/>
  <c r="G736" i="8"/>
  <c r="J737" i="8"/>
  <c r="G737" i="8"/>
  <c r="E737" i="8"/>
  <c r="E736" i="8"/>
  <c r="K715" i="8"/>
  <c r="L715" i="8"/>
  <c r="M715" i="8"/>
  <c r="N715" i="8"/>
  <c r="O715" i="8"/>
  <c r="P715" i="8"/>
  <c r="Q715" i="8"/>
  <c r="R715" i="8"/>
  <c r="S715" i="8"/>
  <c r="T715" i="8"/>
  <c r="U715" i="8"/>
  <c r="V715" i="8"/>
  <c r="W715" i="8"/>
  <c r="X715" i="8"/>
  <c r="Y715" i="8"/>
  <c r="Z715" i="8"/>
  <c r="AA715" i="8"/>
  <c r="AB715" i="8"/>
  <c r="AC715" i="8"/>
  <c r="AD715" i="8"/>
  <c r="AE715" i="8"/>
  <c r="AF715" i="8"/>
  <c r="AG715" i="8"/>
  <c r="AH715" i="8"/>
  <c r="AI715" i="8"/>
  <c r="AJ715" i="8"/>
  <c r="AK715" i="8"/>
  <c r="AL715" i="8"/>
  <c r="AM715" i="8"/>
  <c r="K716" i="8"/>
  <c r="L716" i="8"/>
  <c r="M716" i="8"/>
  <c r="N716" i="8"/>
  <c r="E716" i="8"/>
  <c r="G716" i="8"/>
  <c r="J716" i="8"/>
  <c r="J715" i="8"/>
  <c r="G715" i="8"/>
  <c r="E715" i="8"/>
  <c r="K651" i="8"/>
  <c r="L651" i="8"/>
  <c r="M651" i="8"/>
  <c r="N651" i="8"/>
  <c r="O651" i="8"/>
  <c r="P651" i="8"/>
  <c r="Q651" i="8"/>
  <c r="R651" i="8"/>
  <c r="S651" i="8"/>
  <c r="T651" i="8"/>
  <c r="U651" i="8"/>
  <c r="V651" i="8"/>
  <c r="W651" i="8"/>
  <c r="X651" i="8"/>
  <c r="Y651" i="8"/>
  <c r="Z651" i="8"/>
  <c r="AA651" i="8"/>
  <c r="AB651" i="8"/>
  <c r="AC651" i="8"/>
  <c r="AD651" i="8"/>
  <c r="AE651" i="8"/>
  <c r="AF651" i="8"/>
  <c r="AG651" i="8"/>
  <c r="AH651" i="8"/>
  <c r="AI651" i="8"/>
  <c r="AJ651" i="8"/>
  <c r="AK651" i="8"/>
  <c r="AL651" i="8"/>
  <c r="AM651" i="8"/>
  <c r="J651" i="8"/>
  <c r="G651" i="8"/>
  <c r="E651" i="8"/>
  <c r="K648" i="8"/>
  <c r="L648" i="8"/>
  <c r="M648" i="8"/>
  <c r="N648" i="8"/>
  <c r="O648" i="8"/>
  <c r="P648" i="8"/>
  <c r="Q648" i="8"/>
  <c r="R648" i="8"/>
  <c r="S648" i="8"/>
  <c r="T648" i="8"/>
  <c r="U648" i="8"/>
  <c r="V648" i="8"/>
  <c r="W648" i="8"/>
  <c r="X648" i="8"/>
  <c r="Y648" i="8"/>
  <c r="Z648" i="8"/>
  <c r="AA648" i="8"/>
  <c r="AB648" i="8"/>
  <c r="AC648" i="8"/>
  <c r="AD648" i="8"/>
  <c r="AE648" i="8"/>
  <c r="AF648" i="8"/>
  <c r="AG648" i="8"/>
  <c r="AH648" i="8"/>
  <c r="AI648" i="8"/>
  <c r="AJ648" i="8"/>
  <c r="AK648" i="8"/>
  <c r="AL648" i="8"/>
  <c r="AM648" i="8"/>
  <c r="K649" i="8"/>
  <c r="L649" i="8"/>
  <c r="M649" i="8"/>
  <c r="N649" i="8"/>
  <c r="J649" i="8"/>
  <c r="G649" i="8"/>
  <c r="E649" i="8"/>
  <c r="J648" i="8"/>
  <c r="G648" i="8"/>
  <c r="E648" i="8"/>
  <c r="AM736" i="8"/>
  <c r="J736" i="8"/>
  <c r="M737" i="8"/>
  <c r="K631" i="8"/>
  <c r="L631" i="8"/>
  <c r="J631" i="8"/>
  <c r="G631" i="8"/>
  <c r="G630" i="8"/>
  <c r="E631" i="8"/>
  <c r="E630" i="8"/>
  <c r="K609" i="8"/>
  <c r="L609" i="8"/>
  <c r="M609" i="8"/>
  <c r="N609" i="8"/>
  <c r="O609" i="8"/>
  <c r="P609" i="8"/>
  <c r="Q609" i="8"/>
  <c r="R609" i="8"/>
  <c r="S609" i="8"/>
  <c r="T609" i="8"/>
  <c r="U609" i="8"/>
  <c r="V609" i="8"/>
  <c r="W609" i="8"/>
  <c r="X609" i="8"/>
  <c r="Y609" i="8"/>
  <c r="Z609" i="8"/>
  <c r="AA609" i="8"/>
  <c r="AB609" i="8"/>
  <c r="AC609" i="8"/>
  <c r="AD609" i="8"/>
  <c r="AE609" i="8"/>
  <c r="AF609" i="8"/>
  <c r="AG609" i="8"/>
  <c r="AH609" i="8"/>
  <c r="AI609" i="8"/>
  <c r="AJ609" i="8"/>
  <c r="AK609" i="8"/>
  <c r="AL609" i="8"/>
  <c r="AM609" i="8"/>
  <c r="K610" i="8"/>
  <c r="L610" i="8"/>
  <c r="M610" i="8"/>
  <c r="N610" i="8"/>
  <c r="J610" i="8"/>
  <c r="G610" i="8"/>
  <c r="E610" i="8"/>
  <c r="J609" i="8"/>
  <c r="G609" i="8"/>
  <c r="E609" i="8"/>
  <c r="K545" i="8"/>
  <c r="L545" i="8"/>
  <c r="M545" i="8"/>
  <c r="N545" i="8"/>
  <c r="O545" i="8"/>
  <c r="P545" i="8"/>
  <c r="Q545" i="8"/>
  <c r="R545" i="8"/>
  <c r="S545" i="8"/>
  <c r="T545" i="8"/>
  <c r="U545" i="8"/>
  <c r="V545" i="8"/>
  <c r="W545" i="8"/>
  <c r="X545" i="8"/>
  <c r="Y545" i="8"/>
  <c r="Z545" i="8"/>
  <c r="AA545" i="8"/>
  <c r="AB545" i="8"/>
  <c r="AC545" i="8"/>
  <c r="AD545" i="8"/>
  <c r="AE545" i="8"/>
  <c r="AF545" i="8"/>
  <c r="AG545" i="8"/>
  <c r="AH545" i="8"/>
  <c r="AI545" i="8"/>
  <c r="AJ545" i="8"/>
  <c r="AK545" i="8"/>
  <c r="AL545" i="8"/>
  <c r="AM545" i="8"/>
  <c r="J545" i="8"/>
  <c r="G545" i="8"/>
  <c r="E545" i="8"/>
  <c r="K542" i="8"/>
  <c r="L542" i="8"/>
  <c r="M542" i="8"/>
  <c r="N542" i="8"/>
  <c r="O542" i="8"/>
  <c r="P542" i="8"/>
  <c r="Q542" i="8"/>
  <c r="R542" i="8"/>
  <c r="S542" i="8"/>
  <c r="T542" i="8"/>
  <c r="U542" i="8"/>
  <c r="V542" i="8"/>
  <c r="W542" i="8"/>
  <c r="X542" i="8"/>
  <c r="Y542" i="8"/>
  <c r="Z542" i="8"/>
  <c r="AA542" i="8"/>
  <c r="AB542" i="8"/>
  <c r="AC542" i="8"/>
  <c r="AD542" i="8"/>
  <c r="AE542" i="8"/>
  <c r="AF542" i="8"/>
  <c r="AG542" i="8"/>
  <c r="AH542" i="8"/>
  <c r="AI542" i="8"/>
  <c r="AJ542" i="8"/>
  <c r="AK542" i="8"/>
  <c r="AL542" i="8"/>
  <c r="AM542" i="8"/>
  <c r="K543" i="8"/>
  <c r="L543" i="8"/>
  <c r="M543" i="8"/>
  <c r="N543" i="8"/>
  <c r="J543" i="8"/>
  <c r="G543" i="8"/>
  <c r="E543" i="8"/>
  <c r="J542" i="8"/>
  <c r="G542" i="8"/>
  <c r="E542" i="8"/>
  <c r="AM630" i="8"/>
  <c r="J630" i="8"/>
  <c r="M631" i="8"/>
  <c r="K503" i="8"/>
  <c r="L503" i="8"/>
  <c r="M503" i="8"/>
  <c r="N503" i="8"/>
  <c r="O503" i="8"/>
  <c r="P503" i="8"/>
  <c r="Q503" i="8"/>
  <c r="R503" i="8"/>
  <c r="S503" i="8"/>
  <c r="T503" i="8"/>
  <c r="U503" i="8"/>
  <c r="V503" i="8"/>
  <c r="W503" i="8"/>
  <c r="X503" i="8"/>
  <c r="Y503" i="8"/>
  <c r="Z503" i="8"/>
  <c r="AA503" i="8"/>
  <c r="AB503" i="8"/>
  <c r="AC503" i="8"/>
  <c r="AD503" i="8"/>
  <c r="AE503" i="8"/>
  <c r="AF503" i="8"/>
  <c r="AG503" i="8"/>
  <c r="AH503" i="8"/>
  <c r="AI503" i="8"/>
  <c r="AJ503" i="8"/>
  <c r="AK503" i="8"/>
  <c r="AL503" i="8"/>
  <c r="AM503" i="8"/>
  <c r="K504" i="8"/>
  <c r="L504" i="8"/>
  <c r="M504" i="8"/>
  <c r="N504" i="8"/>
  <c r="J504" i="8"/>
  <c r="G504" i="8"/>
  <c r="E504" i="8"/>
  <c r="J503" i="8"/>
  <c r="E503" i="8"/>
  <c r="G503" i="8"/>
  <c r="K525" i="8"/>
  <c r="L525" i="8"/>
  <c r="J525" i="8"/>
  <c r="G525" i="8"/>
  <c r="G524" i="8"/>
  <c r="E525" i="8"/>
  <c r="E524" i="8"/>
  <c r="K439" i="8"/>
  <c r="L439" i="8"/>
  <c r="M439" i="8"/>
  <c r="N439" i="8"/>
  <c r="O439" i="8"/>
  <c r="P439" i="8"/>
  <c r="Q439" i="8"/>
  <c r="R439" i="8"/>
  <c r="S439" i="8"/>
  <c r="T439" i="8"/>
  <c r="U439" i="8"/>
  <c r="V439" i="8"/>
  <c r="W439" i="8"/>
  <c r="X439" i="8"/>
  <c r="Y439" i="8"/>
  <c r="Z439" i="8"/>
  <c r="AA439" i="8"/>
  <c r="AB439" i="8"/>
  <c r="AC439" i="8"/>
  <c r="AD439" i="8"/>
  <c r="AE439" i="8"/>
  <c r="AF439" i="8"/>
  <c r="AG439" i="8"/>
  <c r="AH439" i="8"/>
  <c r="AI439" i="8"/>
  <c r="AJ439" i="8"/>
  <c r="AK439" i="8"/>
  <c r="AL439" i="8"/>
  <c r="AM439" i="8"/>
  <c r="J439" i="8"/>
  <c r="G439" i="8"/>
  <c r="E439" i="8"/>
  <c r="K436" i="8"/>
  <c r="L436" i="8"/>
  <c r="M436" i="8"/>
  <c r="N436" i="8"/>
  <c r="O436" i="8"/>
  <c r="P436" i="8"/>
  <c r="Q436" i="8"/>
  <c r="R436" i="8"/>
  <c r="S436" i="8"/>
  <c r="T436" i="8"/>
  <c r="U436" i="8"/>
  <c r="V436" i="8"/>
  <c r="W436" i="8"/>
  <c r="X436" i="8"/>
  <c r="Y436" i="8"/>
  <c r="Z436" i="8"/>
  <c r="AA436" i="8"/>
  <c r="AB436" i="8"/>
  <c r="AC436" i="8"/>
  <c r="AD436" i="8"/>
  <c r="AE436" i="8"/>
  <c r="AF436" i="8"/>
  <c r="AG436" i="8"/>
  <c r="AH436" i="8"/>
  <c r="AI436" i="8"/>
  <c r="AJ436" i="8"/>
  <c r="AK436" i="8"/>
  <c r="AL436" i="8"/>
  <c r="AM436" i="8"/>
  <c r="K437" i="8"/>
  <c r="L437" i="8"/>
  <c r="M437" i="8"/>
  <c r="N437" i="8"/>
  <c r="J437" i="8"/>
  <c r="G437" i="8"/>
  <c r="E437" i="8"/>
  <c r="J436" i="8"/>
  <c r="G436" i="8"/>
  <c r="E436" i="8"/>
  <c r="AM524" i="8"/>
  <c r="J524" i="8"/>
  <c r="AM525" i="8"/>
  <c r="G841" i="8"/>
  <c r="E841" i="8"/>
  <c r="G836" i="8"/>
  <c r="E836" i="8"/>
  <c r="G835" i="8"/>
  <c r="E835" i="8"/>
  <c r="G834" i="8"/>
  <c r="E834" i="8"/>
  <c r="E833" i="8"/>
  <c r="E832" i="8"/>
  <c r="AM828" i="8"/>
  <c r="AL828" i="8"/>
  <c r="AK828" i="8"/>
  <c r="AJ828" i="8"/>
  <c r="AI828" i="8"/>
  <c r="AH828" i="8"/>
  <c r="AG828" i="8"/>
  <c r="AF828" i="8"/>
  <c r="AE828" i="8"/>
  <c r="AD828" i="8"/>
  <c r="AC828" i="8"/>
  <c r="AB828" i="8"/>
  <c r="AA828" i="8"/>
  <c r="Z828" i="8"/>
  <c r="Y828" i="8"/>
  <c r="X828" i="8"/>
  <c r="W828" i="8"/>
  <c r="V828" i="8"/>
  <c r="U828" i="8"/>
  <c r="T828" i="8"/>
  <c r="S828" i="8"/>
  <c r="R828" i="8"/>
  <c r="Q828" i="8"/>
  <c r="P828" i="8"/>
  <c r="O828" i="8"/>
  <c r="N828" i="8"/>
  <c r="M828" i="8"/>
  <c r="L828" i="8"/>
  <c r="K828" i="8"/>
  <c r="J828" i="8"/>
  <c r="G828" i="8"/>
  <c r="E828" i="8"/>
  <c r="G823" i="8"/>
  <c r="G832" i="8" s="1"/>
  <c r="AM815" i="8"/>
  <c r="AL815" i="8"/>
  <c r="AK815" i="8"/>
  <c r="AJ815" i="8"/>
  <c r="AI815" i="8"/>
  <c r="AH815" i="8"/>
  <c r="AG815" i="8"/>
  <c r="AF815" i="8"/>
  <c r="AE815" i="8"/>
  <c r="AD815" i="8"/>
  <c r="AC815" i="8"/>
  <c r="AB815" i="8"/>
  <c r="AA815" i="8"/>
  <c r="Z815" i="8"/>
  <c r="Y815" i="8"/>
  <c r="X815" i="8"/>
  <c r="W815" i="8"/>
  <c r="V815" i="8"/>
  <c r="U815" i="8"/>
  <c r="T815" i="8"/>
  <c r="S815" i="8"/>
  <c r="R815" i="8"/>
  <c r="Q815" i="8"/>
  <c r="P815" i="8"/>
  <c r="O815" i="8"/>
  <c r="N815" i="8"/>
  <c r="M815" i="8"/>
  <c r="L815" i="8"/>
  <c r="K815" i="8"/>
  <c r="J815" i="8"/>
  <c r="G815" i="8"/>
  <c r="E815" i="8"/>
  <c r="AM814" i="8"/>
  <c r="AL814" i="8"/>
  <c r="AK814" i="8"/>
  <c r="AJ814" i="8"/>
  <c r="AI814" i="8"/>
  <c r="AH814" i="8"/>
  <c r="AG814" i="8"/>
  <c r="AF814" i="8"/>
  <c r="AE814" i="8"/>
  <c r="AD814" i="8"/>
  <c r="AC814" i="8"/>
  <c r="AB814" i="8"/>
  <c r="AA814" i="8"/>
  <c r="Z814" i="8"/>
  <c r="Y814" i="8"/>
  <c r="X814" i="8"/>
  <c r="W814" i="8"/>
  <c r="V814" i="8"/>
  <c r="U814" i="8"/>
  <c r="T814" i="8"/>
  <c r="S814" i="8"/>
  <c r="R814" i="8"/>
  <c r="Q814" i="8"/>
  <c r="P814" i="8"/>
  <c r="O814" i="8"/>
  <c r="N814" i="8"/>
  <c r="M814" i="8"/>
  <c r="L814" i="8"/>
  <c r="K814" i="8"/>
  <c r="J814" i="8"/>
  <c r="G814" i="8"/>
  <c r="E814" i="8"/>
  <c r="AM812" i="8"/>
  <c r="AM813" i="8" s="1"/>
  <c r="AL812" i="8"/>
  <c r="AL813" i="8" s="1"/>
  <c r="AK812" i="8"/>
  <c r="AK813" i="8" s="1"/>
  <c r="AJ812" i="8"/>
  <c r="AJ813" i="8" s="1"/>
  <c r="AI812" i="8"/>
  <c r="AI813" i="8" s="1"/>
  <c r="AH812" i="8"/>
  <c r="AH813" i="8" s="1"/>
  <c r="AG812" i="8"/>
  <c r="AG813" i="8" s="1"/>
  <c r="AF812" i="8"/>
  <c r="AF813" i="8" s="1"/>
  <c r="AE812" i="8"/>
  <c r="AE813" i="8" s="1"/>
  <c r="AD812" i="8"/>
  <c r="AD813" i="8" s="1"/>
  <c r="AC812" i="8"/>
  <c r="AC813" i="8" s="1"/>
  <c r="AB812" i="8"/>
  <c r="AB813" i="8" s="1"/>
  <c r="AA812" i="8"/>
  <c r="AA813" i="8" s="1"/>
  <c r="Z812" i="8"/>
  <c r="Z813" i="8" s="1"/>
  <c r="Y812" i="8"/>
  <c r="Y813" i="8" s="1"/>
  <c r="X812" i="8"/>
  <c r="X813" i="8" s="1"/>
  <c r="W812" i="8"/>
  <c r="W813" i="8" s="1"/>
  <c r="V812" i="8"/>
  <c r="V813" i="8" s="1"/>
  <c r="U812" i="8"/>
  <c r="U813" i="8" s="1"/>
  <c r="T812" i="8"/>
  <c r="T813" i="8" s="1"/>
  <c r="S812" i="8"/>
  <c r="S813" i="8" s="1"/>
  <c r="R812" i="8"/>
  <c r="R813" i="8" s="1"/>
  <c r="Q812" i="8"/>
  <c r="Q813" i="8" s="1"/>
  <c r="P812" i="8"/>
  <c r="P813" i="8" s="1"/>
  <c r="O812" i="8"/>
  <c r="O813" i="8" s="1"/>
  <c r="N812" i="8"/>
  <c r="N813" i="8" s="1"/>
  <c r="M812" i="8"/>
  <c r="M813" i="8" s="1"/>
  <c r="L812" i="8"/>
  <c r="L813" i="8" s="1"/>
  <c r="K812" i="8"/>
  <c r="K813" i="8" s="1"/>
  <c r="J812" i="8"/>
  <c r="J813" i="8" s="1"/>
  <c r="G812" i="8"/>
  <c r="E812" i="8"/>
  <c r="AM811" i="8"/>
  <c r="AL811" i="8"/>
  <c r="AK811" i="8"/>
  <c r="AJ811" i="8"/>
  <c r="AI811" i="8"/>
  <c r="AH811" i="8"/>
  <c r="AG811" i="8"/>
  <c r="AF811" i="8"/>
  <c r="AE811" i="8"/>
  <c r="AD811" i="8"/>
  <c r="AC811" i="8"/>
  <c r="AB811" i="8"/>
  <c r="AA811" i="8"/>
  <c r="Z811" i="8"/>
  <c r="Y811" i="8"/>
  <c r="X811" i="8"/>
  <c r="W811" i="8"/>
  <c r="V811" i="8"/>
  <c r="U811" i="8"/>
  <c r="T811" i="8"/>
  <c r="S811" i="8"/>
  <c r="R811" i="8"/>
  <c r="Q811" i="8"/>
  <c r="P811" i="8"/>
  <c r="O811" i="8"/>
  <c r="N811" i="8"/>
  <c r="M811" i="8"/>
  <c r="L811" i="8"/>
  <c r="K811" i="8"/>
  <c r="J811" i="8"/>
  <c r="G811" i="8"/>
  <c r="E811" i="8"/>
  <c r="AM805" i="8"/>
  <c r="AL805" i="8"/>
  <c r="AK805" i="8"/>
  <c r="AJ805" i="8"/>
  <c r="AI805" i="8"/>
  <c r="AH805" i="8"/>
  <c r="AG805" i="8"/>
  <c r="AF805" i="8"/>
  <c r="AE805" i="8"/>
  <c r="AD805" i="8"/>
  <c r="AC805" i="8"/>
  <c r="AB805" i="8"/>
  <c r="AA805" i="8"/>
  <c r="Z805" i="8"/>
  <c r="Y805" i="8"/>
  <c r="X805" i="8"/>
  <c r="W805" i="8"/>
  <c r="V805" i="8"/>
  <c r="U805" i="8"/>
  <c r="T805" i="8"/>
  <c r="S805" i="8"/>
  <c r="R805" i="8"/>
  <c r="Q805" i="8"/>
  <c r="P805" i="8"/>
  <c r="O805" i="8"/>
  <c r="N805" i="8"/>
  <c r="M805" i="8"/>
  <c r="L805" i="8"/>
  <c r="K805" i="8"/>
  <c r="J805" i="8"/>
  <c r="G805" i="8"/>
  <c r="E805" i="8"/>
  <c r="J797" i="8"/>
  <c r="J799" i="8" s="1"/>
  <c r="G793" i="8"/>
  <c r="G833" i="8" s="1"/>
  <c r="G791" i="8"/>
  <c r="G790" i="8"/>
  <c r="G789" i="8"/>
  <c r="G788" i="8"/>
  <c r="G787" i="8"/>
  <c r="G786" i="8"/>
  <c r="G785" i="8"/>
  <c r="G784" i="8"/>
  <c r="G783" i="8"/>
  <c r="G782" i="8"/>
  <c r="G781" i="8"/>
  <c r="G780" i="8"/>
  <c r="G779" i="8"/>
  <c r="G778" i="8"/>
  <c r="G777" i="8"/>
  <c r="G776" i="8"/>
  <c r="G775" i="8"/>
  <c r="G774" i="8"/>
  <c r="G773" i="8"/>
  <c r="G772" i="8"/>
  <c r="G771" i="8"/>
  <c r="G770" i="8"/>
  <c r="G769" i="8"/>
  <c r="G768" i="8"/>
  <c r="G767" i="8"/>
  <c r="G766" i="8"/>
  <c r="G765" i="8"/>
  <c r="G764" i="8"/>
  <c r="G763" i="8"/>
  <c r="G762" i="8"/>
  <c r="G758" i="8"/>
  <c r="G756" i="8"/>
  <c r="G735" i="8"/>
  <c r="E735" i="8"/>
  <c r="G730" i="8"/>
  <c r="E730" i="8"/>
  <c r="G729" i="8"/>
  <c r="E729" i="8"/>
  <c r="G728" i="8"/>
  <c r="E728" i="8"/>
  <c r="E727" i="8"/>
  <c r="E726" i="8"/>
  <c r="AM722" i="8"/>
  <c r="AL722" i="8"/>
  <c r="AK722" i="8"/>
  <c r="AJ722" i="8"/>
  <c r="AI722" i="8"/>
  <c r="AH722" i="8"/>
  <c r="AG722" i="8"/>
  <c r="AF722" i="8"/>
  <c r="AE722" i="8"/>
  <c r="AD722" i="8"/>
  <c r="AC722" i="8"/>
  <c r="AB722" i="8"/>
  <c r="AA722" i="8"/>
  <c r="Z722" i="8"/>
  <c r="Y722" i="8"/>
  <c r="X722" i="8"/>
  <c r="W722" i="8"/>
  <c r="V722" i="8"/>
  <c r="U722" i="8"/>
  <c r="T722" i="8"/>
  <c r="S722" i="8"/>
  <c r="R722" i="8"/>
  <c r="Q722" i="8"/>
  <c r="P722" i="8"/>
  <c r="O722" i="8"/>
  <c r="N722" i="8"/>
  <c r="M722" i="8"/>
  <c r="L722" i="8"/>
  <c r="K722" i="8"/>
  <c r="J722" i="8"/>
  <c r="G722" i="8"/>
  <c r="E722" i="8"/>
  <c r="G717" i="8"/>
  <c r="G726" i="8" s="1"/>
  <c r="AM709" i="8"/>
  <c r="AL709" i="8"/>
  <c r="AK709" i="8"/>
  <c r="AJ709" i="8"/>
  <c r="AI709" i="8"/>
  <c r="AH709" i="8"/>
  <c r="AG709" i="8"/>
  <c r="AF709" i="8"/>
  <c r="AE709" i="8"/>
  <c r="AD709" i="8"/>
  <c r="AC709" i="8"/>
  <c r="AB709" i="8"/>
  <c r="AA709" i="8"/>
  <c r="Z709" i="8"/>
  <c r="Y709" i="8"/>
  <c r="X709" i="8"/>
  <c r="W709" i="8"/>
  <c r="V709" i="8"/>
  <c r="U709" i="8"/>
  <c r="T709" i="8"/>
  <c r="S709" i="8"/>
  <c r="R709" i="8"/>
  <c r="Q709" i="8"/>
  <c r="P709" i="8"/>
  <c r="O709" i="8"/>
  <c r="N709" i="8"/>
  <c r="M709" i="8"/>
  <c r="L709" i="8"/>
  <c r="K709" i="8"/>
  <c r="J709" i="8"/>
  <c r="G709" i="8"/>
  <c r="E709" i="8"/>
  <c r="AM708" i="8"/>
  <c r="AL708" i="8"/>
  <c r="AK708" i="8"/>
  <c r="AJ708" i="8"/>
  <c r="AI708" i="8"/>
  <c r="AH708" i="8"/>
  <c r="AG708" i="8"/>
  <c r="AF708" i="8"/>
  <c r="AE708" i="8"/>
  <c r="AD708" i="8"/>
  <c r="AC708" i="8"/>
  <c r="AB708" i="8"/>
  <c r="AA708" i="8"/>
  <c r="Z708" i="8"/>
  <c r="Y708" i="8"/>
  <c r="X708" i="8"/>
  <c r="W708" i="8"/>
  <c r="V708" i="8"/>
  <c r="U708" i="8"/>
  <c r="T708" i="8"/>
  <c r="S708" i="8"/>
  <c r="R708" i="8"/>
  <c r="Q708" i="8"/>
  <c r="P708" i="8"/>
  <c r="O708" i="8"/>
  <c r="N708" i="8"/>
  <c r="M708" i="8"/>
  <c r="L708" i="8"/>
  <c r="K708" i="8"/>
  <c r="J708" i="8"/>
  <c r="G708" i="8"/>
  <c r="E708" i="8"/>
  <c r="AM706" i="8"/>
  <c r="AM707" i="8" s="1"/>
  <c r="AL706" i="8"/>
  <c r="AL707" i="8" s="1"/>
  <c r="AK706" i="8"/>
  <c r="AK707" i="8" s="1"/>
  <c r="AJ706" i="8"/>
  <c r="AJ707" i="8" s="1"/>
  <c r="AI706" i="8"/>
  <c r="AI707" i="8" s="1"/>
  <c r="AH706" i="8"/>
  <c r="AH707" i="8" s="1"/>
  <c r="AG706" i="8"/>
  <c r="AG707" i="8" s="1"/>
  <c r="AF706" i="8"/>
  <c r="AF707" i="8" s="1"/>
  <c r="AE706" i="8"/>
  <c r="AE707" i="8" s="1"/>
  <c r="AD706" i="8"/>
  <c r="AD707" i="8" s="1"/>
  <c r="AC706" i="8"/>
  <c r="AC707" i="8" s="1"/>
  <c r="AB706" i="8"/>
  <c r="AB707" i="8" s="1"/>
  <c r="AA706" i="8"/>
  <c r="AA707" i="8" s="1"/>
  <c r="Z706" i="8"/>
  <c r="Z707" i="8" s="1"/>
  <c r="Y706" i="8"/>
  <c r="Y707" i="8" s="1"/>
  <c r="X706" i="8"/>
  <c r="X707" i="8" s="1"/>
  <c r="W706" i="8"/>
  <c r="W707" i="8" s="1"/>
  <c r="V706" i="8"/>
  <c r="V707" i="8" s="1"/>
  <c r="U706" i="8"/>
  <c r="U707" i="8" s="1"/>
  <c r="T706" i="8"/>
  <c r="T707" i="8" s="1"/>
  <c r="S706" i="8"/>
  <c r="S707" i="8" s="1"/>
  <c r="R706" i="8"/>
  <c r="R707" i="8" s="1"/>
  <c r="Q706" i="8"/>
  <c r="Q707" i="8" s="1"/>
  <c r="P706" i="8"/>
  <c r="P707" i="8" s="1"/>
  <c r="O706" i="8"/>
  <c r="O707" i="8" s="1"/>
  <c r="N706" i="8"/>
  <c r="N707" i="8" s="1"/>
  <c r="M706" i="8"/>
  <c r="M707" i="8" s="1"/>
  <c r="L706" i="8"/>
  <c r="L707" i="8" s="1"/>
  <c r="K706" i="8"/>
  <c r="K707" i="8" s="1"/>
  <c r="J706" i="8"/>
  <c r="J707" i="8" s="1"/>
  <c r="G706" i="8"/>
  <c r="E706" i="8"/>
  <c r="AM705" i="8"/>
  <c r="AL705" i="8"/>
  <c r="AK705" i="8"/>
  <c r="AJ705" i="8"/>
  <c r="AI705" i="8"/>
  <c r="AH705" i="8"/>
  <c r="AG705" i="8"/>
  <c r="AF705" i="8"/>
  <c r="AE705" i="8"/>
  <c r="AD705" i="8"/>
  <c r="AC705" i="8"/>
  <c r="AB705" i="8"/>
  <c r="AA705" i="8"/>
  <c r="Z705" i="8"/>
  <c r="Y705" i="8"/>
  <c r="X705" i="8"/>
  <c r="W705" i="8"/>
  <c r="V705" i="8"/>
  <c r="U705" i="8"/>
  <c r="T705" i="8"/>
  <c r="S705" i="8"/>
  <c r="R705" i="8"/>
  <c r="Q705" i="8"/>
  <c r="P705" i="8"/>
  <c r="O705" i="8"/>
  <c r="N705" i="8"/>
  <c r="M705" i="8"/>
  <c r="L705" i="8"/>
  <c r="K705" i="8"/>
  <c r="J705" i="8"/>
  <c r="G705" i="8"/>
  <c r="E705" i="8"/>
  <c r="AM699" i="8"/>
  <c r="AL699" i="8"/>
  <c r="AK699" i="8"/>
  <c r="AJ699" i="8"/>
  <c r="AI699" i="8"/>
  <c r="AH699" i="8"/>
  <c r="AG699" i="8"/>
  <c r="AF699" i="8"/>
  <c r="AE699" i="8"/>
  <c r="AD699" i="8"/>
  <c r="AC699" i="8"/>
  <c r="AB699" i="8"/>
  <c r="AA699" i="8"/>
  <c r="Z699" i="8"/>
  <c r="Y699" i="8"/>
  <c r="X699" i="8"/>
  <c r="W699" i="8"/>
  <c r="V699" i="8"/>
  <c r="U699" i="8"/>
  <c r="T699" i="8"/>
  <c r="S699" i="8"/>
  <c r="R699" i="8"/>
  <c r="Q699" i="8"/>
  <c r="P699" i="8"/>
  <c r="O699" i="8"/>
  <c r="N699" i="8"/>
  <c r="M699" i="8"/>
  <c r="L699" i="8"/>
  <c r="K699" i="8"/>
  <c r="J699" i="8"/>
  <c r="G699" i="8"/>
  <c r="E699" i="8"/>
  <c r="J691" i="8"/>
  <c r="J693" i="8" s="1"/>
  <c r="G687" i="8"/>
  <c r="G727" i="8" s="1"/>
  <c r="G685" i="8"/>
  <c r="G684" i="8"/>
  <c r="G683" i="8"/>
  <c r="G682" i="8"/>
  <c r="G681" i="8"/>
  <c r="G680" i="8"/>
  <c r="G679" i="8"/>
  <c r="G678" i="8"/>
  <c r="G677" i="8"/>
  <c r="G676" i="8"/>
  <c r="G675" i="8"/>
  <c r="G674" i="8"/>
  <c r="G673" i="8"/>
  <c r="G672" i="8"/>
  <c r="G671" i="8"/>
  <c r="G670" i="8"/>
  <c r="G669" i="8"/>
  <c r="G668" i="8"/>
  <c r="G667" i="8"/>
  <c r="G666" i="8"/>
  <c r="G665" i="8"/>
  <c r="G664" i="8"/>
  <c r="G663" i="8"/>
  <c r="G662" i="8"/>
  <c r="G661" i="8"/>
  <c r="G660" i="8"/>
  <c r="G659" i="8"/>
  <c r="G658" i="8"/>
  <c r="G657" i="8"/>
  <c r="G656" i="8"/>
  <c r="G652" i="8"/>
  <c r="G650" i="8"/>
  <c r="G629" i="8"/>
  <c r="E629" i="8"/>
  <c r="G624" i="8"/>
  <c r="E624" i="8"/>
  <c r="G623" i="8"/>
  <c r="E623" i="8"/>
  <c r="G622" i="8"/>
  <c r="E622" i="8"/>
  <c r="E621" i="8"/>
  <c r="E620" i="8"/>
  <c r="AM616" i="8"/>
  <c r="AL616" i="8"/>
  <c r="AK616" i="8"/>
  <c r="AJ616" i="8"/>
  <c r="AI616" i="8"/>
  <c r="AH616" i="8"/>
  <c r="AG616" i="8"/>
  <c r="AF616" i="8"/>
  <c r="AE616" i="8"/>
  <c r="AD616" i="8"/>
  <c r="AC616" i="8"/>
  <c r="AB616" i="8"/>
  <c r="AA616" i="8"/>
  <c r="Z616" i="8"/>
  <c r="Y616" i="8"/>
  <c r="X616" i="8"/>
  <c r="W616" i="8"/>
  <c r="V616" i="8"/>
  <c r="U616" i="8"/>
  <c r="T616" i="8"/>
  <c r="S616" i="8"/>
  <c r="R616" i="8"/>
  <c r="Q616" i="8"/>
  <c r="P616" i="8"/>
  <c r="O616" i="8"/>
  <c r="N616" i="8"/>
  <c r="M616" i="8"/>
  <c r="L616" i="8"/>
  <c r="K616" i="8"/>
  <c r="J616" i="8"/>
  <c r="G616" i="8"/>
  <c r="E616" i="8"/>
  <c r="G611" i="8"/>
  <c r="G620" i="8" s="1"/>
  <c r="AM603" i="8"/>
  <c r="AL603" i="8"/>
  <c r="AK603" i="8"/>
  <c r="AJ603" i="8"/>
  <c r="AI603" i="8"/>
  <c r="AH603" i="8"/>
  <c r="AG603" i="8"/>
  <c r="AF603" i="8"/>
  <c r="AE603" i="8"/>
  <c r="AD603" i="8"/>
  <c r="AC603" i="8"/>
  <c r="AB603" i="8"/>
  <c r="AA603" i="8"/>
  <c r="Z603" i="8"/>
  <c r="Y603" i="8"/>
  <c r="X603" i="8"/>
  <c r="W603" i="8"/>
  <c r="V603" i="8"/>
  <c r="U603" i="8"/>
  <c r="T603" i="8"/>
  <c r="S603" i="8"/>
  <c r="R603" i="8"/>
  <c r="Q603" i="8"/>
  <c r="P603" i="8"/>
  <c r="O603" i="8"/>
  <c r="N603" i="8"/>
  <c r="M603" i="8"/>
  <c r="L603" i="8"/>
  <c r="K603" i="8"/>
  <c r="J603" i="8"/>
  <c r="G603" i="8"/>
  <c r="E603" i="8"/>
  <c r="AM602" i="8"/>
  <c r="AL602" i="8"/>
  <c r="AK602" i="8"/>
  <c r="AJ602" i="8"/>
  <c r="AI602" i="8"/>
  <c r="AH602" i="8"/>
  <c r="AG602" i="8"/>
  <c r="AF602" i="8"/>
  <c r="AE602" i="8"/>
  <c r="AD602" i="8"/>
  <c r="AC602" i="8"/>
  <c r="AB602" i="8"/>
  <c r="AA602" i="8"/>
  <c r="Z602" i="8"/>
  <c r="Y602" i="8"/>
  <c r="X602" i="8"/>
  <c r="W602" i="8"/>
  <c r="V602" i="8"/>
  <c r="U602" i="8"/>
  <c r="T602" i="8"/>
  <c r="S602" i="8"/>
  <c r="R602" i="8"/>
  <c r="Q602" i="8"/>
  <c r="P602" i="8"/>
  <c r="O602" i="8"/>
  <c r="N602" i="8"/>
  <c r="M602" i="8"/>
  <c r="L602" i="8"/>
  <c r="K602" i="8"/>
  <c r="J602" i="8"/>
  <c r="G602" i="8"/>
  <c r="E602" i="8"/>
  <c r="AM600" i="8"/>
  <c r="AM601" i="8" s="1"/>
  <c r="AL600" i="8"/>
  <c r="AL601" i="8" s="1"/>
  <c r="AK600" i="8"/>
  <c r="AK601" i="8" s="1"/>
  <c r="AJ600" i="8"/>
  <c r="AJ601" i="8" s="1"/>
  <c r="AI600" i="8"/>
  <c r="AI601" i="8" s="1"/>
  <c r="AH600" i="8"/>
  <c r="AH601" i="8" s="1"/>
  <c r="AG600" i="8"/>
  <c r="AG601" i="8" s="1"/>
  <c r="AF600" i="8"/>
  <c r="AF601" i="8" s="1"/>
  <c r="AE600" i="8"/>
  <c r="AE601" i="8" s="1"/>
  <c r="AD600" i="8"/>
  <c r="AD601" i="8" s="1"/>
  <c r="AC600" i="8"/>
  <c r="AC601" i="8" s="1"/>
  <c r="AB600" i="8"/>
  <c r="AB601" i="8" s="1"/>
  <c r="AA600" i="8"/>
  <c r="AA601" i="8" s="1"/>
  <c r="Z600" i="8"/>
  <c r="Z601" i="8" s="1"/>
  <c r="Y600" i="8"/>
  <c r="Y601" i="8" s="1"/>
  <c r="X600" i="8"/>
  <c r="X601" i="8" s="1"/>
  <c r="W600" i="8"/>
  <c r="W601" i="8" s="1"/>
  <c r="V600" i="8"/>
  <c r="V601" i="8" s="1"/>
  <c r="U600" i="8"/>
  <c r="U601" i="8" s="1"/>
  <c r="T600" i="8"/>
  <c r="T601" i="8" s="1"/>
  <c r="S600" i="8"/>
  <c r="S601" i="8" s="1"/>
  <c r="R600" i="8"/>
  <c r="R601" i="8" s="1"/>
  <c r="Q600" i="8"/>
  <c r="Q601" i="8" s="1"/>
  <c r="P600" i="8"/>
  <c r="P601" i="8" s="1"/>
  <c r="O600" i="8"/>
  <c r="O601" i="8" s="1"/>
  <c r="N600" i="8"/>
  <c r="N601" i="8" s="1"/>
  <c r="M600" i="8"/>
  <c r="M601" i="8" s="1"/>
  <c r="L600" i="8"/>
  <c r="L601" i="8" s="1"/>
  <c r="K600" i="8"/>
  <c r="K601" i="8" s="1"/>
  <c r="J600" i="8"/>
  <c r="J601" i="8" s="1"/>
  <c r="G600" i="8"/>
  <c r="E600" i="8"/>
  <c r="AM599" i="8"/>
  <c r="AL599" i="8"/>
  <c r="AK599" i="8"/>
  <c r="AJ599" i="8"/>
  <c r="AI599" i="8"/>
  <c r="AH599" i="8"/>
  <c r="AG599" i="8"/>
  <c r="AF599" i="8"/>
  <c r="AE599" i="8"/>
  <c r="AD599" i="8"/>
  <c r="AC599" i="8"/>
  <c r="AB599" i="8"/>
  <c r="AA599" i="8"/>
  <c r="Z599" i="8"/>
  <c r="Y599" i="8"/>
  <c r="X599" i="8"/>
  <c r="W599" i="8"/>
  <c r="V599" i="8"/>
  <c r="U599" i="8"/>
  <c r="T599" i="8"/>
  <c r="S599" i="8"/>
  <c r="R599" i="8"/>
  <c r="Q599" i="8"/>
  <c r="P599" i="8"/>
  <c r="O599" i="8"/>
  <c r="N599" i="8"/>
  <c r="M599" i="8"/>
  <c r="L599" i="8"/>
  <c r="K599" i="8"/>
  <c r="J599" i="8"/>
  <c r="G599" i="8"/>
  <c r="E599" i="8"/>
  <c r="AM593" i="8"/>
  <c r="AL593" i="8"/>
  <c r="AK593" i="8"/>
  <c r="AJ593" i="8"/>
  <c r="AI593" i="8"/>
  <c r="AH593" i="8"/>
  <c r="AG593" i="8"/>
  <c r="AF593" i="8"/>
  <c r="AE593" i="8"/>
  <c r="AD593" i="8"/>
  <c r="AC593" i="8"/>
  <c r="AB593" i="8"/>
  <c r="AA593" i="8"/>
  <c r="Z593" i="8"/>
  <c r="Y593" i="8"/>
  <c r="X593" i="8"/>
  <c r="W593" i="8"/>
  <c r="V593" i="8"/>
  <c r="U593" i="8"/>
  <c r="T593" i="8"/>
  <c r="S593" i="8"/>
  <c r="R593" i="8"/>
  <c r="Q593" i="8"/>
  <c r="P593" i="8"/>
  <c r="O593" i="8"/>
  <c r="N593" i="8"/>
  <c r="M593" i="8"/>
  <c r="L593" i="8"/>
  <c r="K593" i="8"/>
  <c r="J593" i="8"/>
  <c r="G593" i="8"/>
  <c r="E593" i="8"/>
  <c r="J585" i="8"/>
  <c r="J587" i="8" s="1"/>
  <c r="G581" i="8"/>
  <c r="G621" i="8" s="1"/>
  <c r="G579" i="8"/>
  <c r="G578" i="8"/>
  <c r="G577" i="8"/>
  <c r="G576" i="8"/>
  <c r="G575" i="8"/>
  <c r="G574" i="8"/>
  <c r="G573" i="8"/>
  <c r="G572" i="8"/>
  <c r="G571" i="8"/>
  <c r="G570" i="8"/>
  <c r="G569" i="8"/>
  <c r="G568" i="8"/>
  <c r="G567" i="8"/>
  <c r="G566" i="8"/>
  <c r="G565" i="8"/>
  <c r="G564" i="8"/>
  <c r="G563" i="8"/>
  <c r="G562" i="8"/>
  <c r="G561" i="8"/>
  <c r="G560" i="8"/>
  <c r="G559" i="8"/>
  <c r="G558" i="8"/>
  <c r="G557" i="8"/>
  <c r="G556" i="8"/>
  <c r="G555" i="8"/>
  <c r="G554" i="8"/>
  <c r="G553" i="8"/>
  <c r="G552" i="8"/>
  <c r="G551" i="8"/>
  <c r="G550" i="8"/>
  <c r="G546" i="8"/>
  <c r="G523" i="8"/>
  <c r="E523" i="8"/>
  <c r="G518" i="8"/>
  <c r="E518" i="8"/>
  <c r="G517" i="8"/>
  <c r="E517" i="8"/>
  <c r="G516" i="8"/>
  <c r="E516" i="8"/>
  <c r="E515" i="8"/>
  <c r="E514" i="8"/>
  <c r="AM510" i="8"/>
  <c r="AL510" i="8"/>
  <c r="AK510" i="8"/>
  <c r="AJ510" i="8"/>
  <c r="AI510" i="8"/>
  <c r="AH510" i="8"/>
  <c r="AG510" i="8"/>
  <c r="AF510" i="8"/>
  <c r="AE510" i="8"/>
  <c r="AD510" i="8"/>
  <c r="AC510" i="8"/>
  <c r="AB510" i="8"/>
  <c r="AA510" i="8"/>
  <c r="Z510" i="8"/>
  <c r="Y510" i="8"/>
  <c r="X510" i="8"/>
  <c r="W510" i="8"/>
  <c r="V510" i="8"/>
  <c r="U510" i="8"/>
  <c r="T510" i="8"/>
  <c r="S510" i="8"/>
  <c r="R510" i="8"/>
  <c r="Q510" i="8"/>
  <c r="P510" i="8"/>
  <c r="O510" i="8"/>
  <c r="N510" i="8"/>
  <c r="M510" i="8"/>
  <c r="L510" i="8"/>
  <c r="K510" i="8"/>
  <c r="J510" i="8"/>
  <c r="G510" i="8"/>
  <c r="E510" i="8"/>
  <c r="G505" i="8"/>
  <c r="G514" i="8" s="1"/>
  <c r="AM497" i="8"/>
  <c r="AL497" i="8"/>
  <c r="AK497" i="8"/>
  <c r="AJ497" i="8"/>
  <c r="AI497" i="8"/>
  <c r="AH497" i="8"/>
  <c r="AG497" i="8"/>
  <c r="AF497" i="8"/>
  <c r="AE497" i="8"/>
  <c r="AD497" i="8"/>
  <c r="AC497" i="8"/>
  <c r="AB497" i="8"/>
  <c r="AA497" i="8"/>
  <c r="Z497" i="8"/>
  <c r="Y497" i="8"/>
  <c r="X497" i="8"/>
  <c r="W497" i="8"/>
  <c r="V497" i="8"/>
  <c r="U497" i="8"/>
  <c r="T497" i="8"/>
  <c r="S497" i="8"/>
  <c r="R497" i="8"/>
  <c r="Q497" i="8"/>
  <c r="P497" i="8"/>
  <c r="O497" i="8"/>
  <c r="N497" i="8"/>
  <c r="M497" i="8"/>
  <c r="L497" i="8"/>
  <c r="K497" i="8"/>
  <c r="J497" i="8"/>
  <c r="G497" i="8"/>
  <c r="E497" i="8"/>
  <c r="AM496" i="8"/>
  <c r="AL496" i="8"/>
  <c r="AK496" i="8"/>
  <c r="AJ496" i="8"/>
  <c r="AI496" i="8"/>
  <c r="AH496" i="8"/>
  <c r="AG496" i="8"/>
  <c r="AF496" i="8"/>
  <c r="AE496" i="8"/>
  <c r="AD496" i="8"/>
  <c r="AC496" i="8"/>
  <c r="AB496" i="8"/>
  <c r="AA496" i="8"/>
  <c r="Z496" i="8"/>
  <c r="Y496" i="8"/>
  <c r="X496" i="8"/>
  <c r="W496" i="8"/>
  <c r="V496" i="8"/>
  <c r="U496" i="8"/>
  <c r="T496" i="8"/>
  <c r="S496" i="8"/>
  <c r="R496" i="8"/>
  <c r="Q496" i="8"/>
  <c r="P496" i="8"/>
  <c r="O496" i="8"/>
  <c r="N496" i="8"/>
  <c r="M496" i="8"/>
  <c r="L496" i="8"/>
  <c r="K496" i="8"/>
  <c r="J496" i="8"/>
  <c r="G496" i="8"/>
  <c r="E496" i="8"/>
  <c r="AM494" i="8"/>
  <c r="AM495" i="8" s="1"/>
  <c r="AL494" i="8"/>
  <c r="AL495" i="8" s="1"/>
  <c r="AK494" i="8"/>
  <c r="AK495" i="8" s="1"/>
  <c r="AJ494" i="8"/>
  <c r="AJ495" i="8" s="1"/>
  <c r="AI494" i="8"/>
  <c r="AI495" i="8" s="1"/>
  <c r="AH494" i="8"/>
  <c r="AH495" i="8" s="1"/>
  <c r="AG494" i="8"/>
  <c r="AG495" i="8" s="1"/>
  <c r="AF494" i="8"/>
  <c r="AF495" i="8" s="1"/>
  <c r="AE494" i="8"/>
  <c r="AE495" i="8" s="1"/>
  <c r="AD494" i="8"/>
  <c r="AD495" i="8" s="1"/>
  <c r="AC494" i="8"/>
  <c r="AC495" i="8" s="1"/>
  <c r="AB494" i="8"/>
  <c r="AB495" i="8" s="1"/>
  <c r="AA494" i="8"/>
  <c r="AA495" i="8" s="1"/>
  <c r="Z494" i="8"/>
  <c r="Z495" i="8" s="1"/>
  <c r="Y494" i="8"/>
  <c r="Y495" i="8" s="1"/>
  <c r="X494" i="8"/>
  <c r="X495" i="8" s="1"/>
  <c r="W494" i="8"/>
  <c r="W495" i="8" s="1"/>
  <c r="V494" i="8"/>
  <c r="V495" i="8" s="1"/>
  <c r="U494" i="8"/>
  <c r="U495" i="8" s="1"/>
  <c r="T494" i="8"/>
  <c r="T495" i="8" s="1"/>
  <c r="S494" i="8"/>
  <c r="S495" i="8" s="1"/>
  <c r="R494" i="8"/>
  <c r="R495" i="8" s="1"/>
  <c r="Q494" i="8"/>
  <c r="Q495" i="8" s="1"/>
  <c r="P494" i="8"/>
  <c r="P495" i="8" s="1"/>
  <c r="O494" i="8"/>
  <c r="O495" i="8" s="1"/>
  <c r="N494" i="8"/>
  <c r="N495" i="8" s="1"/>
  <c r="M494" i="8"/>
  <c r="M495" i="8" s="1"/>
  <c r="L494" i="8"/>
  <c r="L495" i="8" s="1"/>
  <c r="K494" i="8"/>
  <c r="K495" i="8" s="1"/>
  <c r="J494" i="8"/>
  <c r="J495" i="8" s="1"/>
  <c r="G494" i="8"/>
  <c r="E494" i="8"/>
  <c r="AM493" i="8"/>
  <c r="AL493" i="8"/>
  <c r="AK493" i="8"/>
  <c r="AJ493" i="8"/>
  <c r="AI493" i="8"/>
  <c r="AH493" i="8"/>
  <c r="AG493" i="8"/>
  <c r="AF493" i="8"/>
  <c r="AE493" i="8"/>
  <c r="AD493" i="8"/>
  <c r="AC493" i="8"/>
  <c r="AB493" i="8"/>
  <c r="AA493" i="8"/>
  <c r="Z493" i="8"/>
  <c r="Y493" i="8"/>
  <c r="X493" i="8"/>
  <c r="W493" i="8"/>
  <c r="V493" i="8"/>
  <c r="U493" i="8"/>
  <c r="T493" i="8"/>
  <c r="S493" i="8"/>
  <c r="R493" i="8"/>
  <c r="Q493" i="8"/>
  <c r="P493" i="8"/>
  <c r="O493" i="8"/>
  <c r="N493" i="8"/>
  <c r="M493" i="8"/>
  <c r="L493" i="8"/>
  <c r="K493" i="8"/>
  <c r="J493" i="8"/>
  <c r="G493" i="8"/>
  <c r="E493" i="8"/>
  <c r="AM487" i="8"/>
  <c r="AL487" i="8"/>
  <c r="AK487" i="8"/>
  <c r="AJ487" i="8"/>
  <c r="AI487" i="8"/>
  <c r="AH487" i="8"/>
  <c r="AG487" i="8"/>
  <c r="AF487" i="8"/>
  <c r="AE487" i="8"/>
  <c r="AD487" i="8"/>
  <c r="AC487" i="8"/>
  <c r="AB487" i="8"/>
  <c r="AA487" i="8"/>
  <c r="Z487" i="8"/>
  <c r="Y487" i="8"/>
  <c r="X487" i="8"/>
  <c r="W487" i="8"/>
  <c r="V487" i="8"/>
  <c r="U487" i="8"/>
  <c r="T487" i="8"/>
  <c r="S487" i="8"/>
  <c r="R487" i="8"/>
  <c r="Q487" i="8"/>
  <c r="P487" i="8"/>
  <c r="O487" i="8"/>
  <c r="N487" i="8"/>
  <c r="M487" i="8"/>
  <c r="L487" i="8"/>
  <c r="K487" i="8"/>
  <c r="J487" i="8"/>
  <c r="G487" i="8"/>
  <c r="E487" i="8"/>
  <c r="J479" i="8"/>
  <c r="J481" i="8" s="1"/>
  <c r="G475" i="8"/>
  <c r="G515" i="8" s="1"/>
  <c r="G473" i="8"/>
  <c r="G472" i="8"/>
  <c r="G471" i="8"/>
  <c r="G470" i="8"/>
  <c r="G469" i="8"/>
  <c r="G468" i="8"/>
  <c r="G467" i="8"/>
  <c r="G466" i="8"/>
  <c r="G465" i="8"/>
  <c r="G464" i="8"/>
  <c r="G463" i="8"/>
  <c r="G462" i="8"/>
  <c r="G461" i="8"/>
  <c r="G460" i="8"/>
  <c r="G459" i="8"/>
  <c r="G458" i="8"/>
  <c r="G457" i="8"/>
  <c r="G456" i="8"/>
  <c r="G455" i="8"/>
  <c r="G454" i="8"/>
  <c r="G453" i="8"/>
  <c r="G452" i="8"/>
  <c r="G451" i="8"/>
  <c r="G450" i="8"/>
  <c r="G449" i="8"/>
  <c r="G448" i="8"/>
  <c r="G447" i="8"/>
  <c r="G446" i="8"/>
  <c r="G445" i="8"/>
  <c r="G444" i="8"/>
  <c r="G440" i="8"/>
  <c r="G438" i="8"/>
  <c r="E1" i="6"/>
  <c r="K419" i="8"/>
  <c r="L419" i="8"/>
  <c r="J419" i="8"/>
  <c r="G419" i="8"/>
  <c r="G418" i="8"/>
  <c r="E419" i="8"/>
  <c r="E418" i="8"/>
  <c r="K397" i="8"/>
  <c r="L397" i="8"/>
  <c r="M397" i="8"/>
  <c r="N397" i="8"/>
  <c r="O397" i="8"/>
  <c r="P397" i="8"/>
  <c r="Q397" i="8"/>
  <c r="R397" i="8"/>
  <c r="S397" i="8"/>
  <c r="T397" i="8"/>
  <c r="U397" i="8"/>
  <c r="V397" i="8"/>
  <c r="W397" i="8"/>
  <c r="X397" i="8"/>
  <c r="Y397" i="8"/>
  <c r="Z397" i="8"/>
  <c r="AA397" i="8"/>
  <c r="AB397" i="8"/>
  <c r="AC397" i="8"/>
  <c r="AD397" i="8"/>
  <c r="AE397" i="8"/>
  <c r="AF397" i="8"/>
  <c r="AG397" i="8"/>
  <c r="AH397" i="8"/>
  <c r="AI397" i="8"/>
  <c r="AJ397" i="8"/>
  <c r="AK397" i="8"/>
  <c r="AL397" i="8"/>
  <c r="AM397" i="8"/>
  <c r="K398" i="8"/>
  <c r="L398" i="8"/>
  <c r="M398" i="8"/>
  <c r="N398" i="8"/>
  <c r="J398" i="8"/>
  <c r="J397" i="8"/>
  <c r="G398" i="8"/>
  <c r="G397" i="8"/>
  <c r="E397" i="8"/>
  <c r="E398" i="8"/>
  <c r="K333" i="8"/>
  <c r="L333" i="8"/>
  <c r="M333" i="8"/>
  <c r="N333" i="8"/>
  <c r="O333" i="8"/>
  <c r="P333" i="8"/>
  <c r="Q333" i="8"/>
  <c r="R333" i="8"/>
  <c r="S333" i="8"/>
  <c r="T333" i="8"/>
  <c r="U333" i="8"/>
  <c r="V333" i="8"/>
  <c r="W333" i="8"/>
  <c r="X333" i="8"/>
  <c r="Y333" i="8"/>
  <c r="Z333" i="8"/>
  <c r="AA333" i="8"/>
  <c r="AB333" i="8"/>
  <c r="AC333" i="8"/>
  <c r="AD333" i="8"/>
  <c r="AE333" i="8"/>
  <c r="AF333" i="8"/>
  <c r="AG333" i="8"/>
  <c r="AH333" i="8"/>
  <c r="AI333" i="8"/>
  <c r="AJ333" i="8"/>
  <c r="AK333" i="8"/>
  <c r="AL333" i="8"/>
  <c r="AM333" i="8"/>
  <c r="J333" i="8"/>
  <c r="G333" i="8"/>
  <c r="E333" i="8"/>
  <c r="K330" i="8"/>
  <c r="L330" i="8"/>
  <c r="M330" i="8"/>
  <c r="N330" i="8"/>
  <c r="O330" i="8"/>
  <c r="P330" i="8"/>
  <c r="Q330" i="8"/>
  <c r="R330" i="8"/>
  <c r="S330" i="8"/>
  <c r="T330" i="8"/>
  <c r="U330" i="8"/>
  <c r="V330" i="8"/>
  <c r="W330" i="8"/>
  <c r="X330" i="8"/>
  <c r="Y330" i="8"/>
  <c r="Z330" i="8"/>
  <c r="AA330" i="8"/>
  <c r="AB330" i="8"/>
  <c r="AC330" i="8"/>
  <c r="AD330" i="8"/>
  <c r="AE330" i="8"/>
  <c r="AF330" i="8"/>
  <c r="AG330" i="8"/>
  <c r="AH330" i="8"/>
  <c r="AI330" i="8"/>
  <c r="AJ330" i="8"/>
  <c r="AK330" i="8"/>
  <c r="AL330" i="8"/>
  <c r="AM330" i="8"/>
  <c r="K331" i="8"/>
  <c r="L331" i="8"/>
  <c r="M331" i="8"/>
  <c r="N331" i="8"/>
  <c r="J331" i="8"/>
  <c r="G331" i="8"/>
  <c r="E331" i="8"/>
  <c r="J330" i="8"/>
  <c r="G330" i="8"/>
  <c r="E330" i="8"/>
  <c r="G417" i="8"/>
  <c r="E417" i="8"/>
  <c r="G412" i="8"/>
  <c r="E412" i="8"/>
  <c r="G411" i="8"/>
  <c r="E411" i="8"/>
  <c r="G410" i="8"/>
  <c r="E410" i="8"/>
  <c r="E409" i="8"/>
  <c r="E408" i="8"/>
  <c r="AM404" i="8"/>
  <c r="AL404" i="8"/>
  <c r="AK404" i="8"/>
  <c r="AJ404" i="8"/>
  <c r="AI404" i="8"/>
  <c r="AH404" i="8"/>
  <c r="AG404" i="8"/>
  <c r="AF404" i="8"/>
  <c r="AE404" i="8"/>
  <c r="AD404" i="8"/>
  <c r="AC404" i="8"/>
  <c r="AB404" i="8"/>
  <c r="AA404" i="8"/>
  <c r="Z404" i="8"/>
  <c r="Y404" i="8"/>
  <c r="X404" i="8"/>
  <c r="W404" i="8"/>
  <c r="V404" i="8"/>
  <c r="U404" i="8"/>
  <c r="T404" i="8"/>
  <c r="S404" i="8"/>
  <c r="R404" i="8"/>
  <c r="Q404" i="8"/>
  <c r="P404" i="8"/>
  <c r="O404" i="8"/>
  <c r="N404" i="8"/>
  <c r="M404" i="8"/>
  <c r="L404" i="8"/>
  <c r="K404" i="8"/>
  <c r="J404" i="8"/>
  <c r="G404" i="8"/>
  <c r="E404" i="8"/>
  <c r="G399" i="8"/>
  <c r="G408" i="8" s="1"/>
  <c r="AM391" i="8"/>
  <c r="AL391" i="8"/>
  <c r="AK391" i="8"/>
  <c r="AJ391" i="8"/>
  <c r="AI391" i="8"/>
  <c r="AH391" i="8"/>
  <c r="AG391" i="8"/>
  <c r="AF391" i="8"/>
  <c r="AE391" i="8"/>
  <c r="AD391" i="8"/>
  <c r="AC391" i="8"/>
  <c r="AB391" i="8"/>
  <c r="AA391" i="8"/>
  <c r="Z391" i="8"/>
  <c r="Y391" i="8"/>
  <c r="X391" i="8"/>
  <c r="W391" i="8"/>
  <c r="V391" i="8"/>
  <c r="U391" i="8"/>
  <c r="T391" i="8"/>
  <c r="S391" i="8"/>
  <c r="R391" i="8"/>
  <c r="Q391" i="8"/>
  <c r="P391" i="8"/>
  <c r="O391" i="8"/>
  <c r="N391" i="8"/>
  <c r="M391" i="8"/>
  <c r="L391" i="8"/>
  <c r="K391" i="8"/>
  <c r="J391" i="8"/>
  <c r="G391" i="8"/>
  <c r="E391" i="8"/>
  <c r="AM390" i="8"/>
  <c r="AL390" i="8"/>
  <c r="AK390" i="8"/>
  <c r="AJ390" i="8"/>
  <c r="AI390" i="8"/>
  <c r="AH390" i="8"/>
  <c r="AG390" i="8"/>
  <c r="AF390" i="8"/>
  <c r="AE390" i="8"/>
  <c r="AD390" i="8"/>
  <c r="AC390" i="8"/>
  <c r="AB390" i="8"/>
  <c r="AA390" i="8"/>
  <c r="Z390" i="8"/>
  <c r="Y390" i="8"/>
  <c r="X390" i="8"/>
  <c r="W390" i="8"/>
  <c r="V390" i="8"/>
  <c r="U390" i="8"/>
  <c r="T390" i="8"/>
  <c r="S390" i="8"/>
  <c r="R390" i="8"/>
  <c r="Q390" i="8"/>
  <c r="P390" i="8"/>
  <c r="O390" i="8"/>
  <c r="N390" i="8"/>
  <c r="M390" i="8"/>
  <c r="L390" i="8"/>
  <c r="K390" i="8"/>
  <c r="J390" i="8"/>
  <c r="G390" i="8"/>
  <c r="E390" i="8"/>
  <c r="AM388" i="8"/>
  <c r="AM389" i="8" s="1"/>
  <c r="AL388" i="8"/>
  <c r="AL389" i="8" s="1"/>
  <c r="AK388" i="8"/>
  <c r="AK389" i="8" s="1"/>
  <c r="AJ388" i="8"/>
  <c r="AJ389" i="8" s="1"/>
  <c r="AI388" i="8"/>
  <c r="AI389" i="8" s="1"/>
  <c r="AH388" i="8"/>
  <c r="AH389" i="8" s="1"/>
  <c r="AG388" i="8"/>
  <c r="AG389" i="8" s="1"/>
  <c r="AF388" i="8"/>
  <c r="AF389" i="8" s="1"/>
  <c r="AE388" i="8"/>
  <c r="AE389" i="8" s="1"/>
  <c r="AD388" i="8"/>
  <c r="AD389" i="8" s="1"/>
  <c r="AC388" i="8"/>
  <c r="AC389" i="8" s="1"/>
  <c r="AB388" i="8"/>
  <c r="AB389" i="8" s="1"/>
  <c r="AA388" i="8"/>
  <c r="AA389" i="8" s="1"/>
  <c r="Z388" i="8"/>
  <c r="Z389" i="8" s="1"/>
  <c r="Y388" i="8"/>
  <c r="Y389" i="8" s="1"/>
  <c r="X388" i="8"/>
  <c r="X389" i="8" s="1"/>
  <c r="W388" i="8"/>
  <c r="W389" i="8" s="1"/>
  <c r="V388" i="8"/>
  <c r="V389" i="8" s="1"/>
  <c r="U388" i="8"/>
  <c r="U389" i="8" s="1"/>
  <c r="T388" i="8"/>
  <c r="T389" i="8" s="1"/>
  <c r="S388" i="8"/>
  <c r="S389" i="8" s="1"/>
  <c r="R388" i="8"/>
  <c r="R389" i="8" s="1"/>
  <c r="Q388" i="8"/>
  <c r="Q389" i="8" s="1"/>
  <c r="P388" i="8"/>
  <c r="P389" i="8" s="1"/>
  <c r="O388" i="8"/>
  <c r="O389" i="8" s="1"/>
  <c r="N388" i="8"/>
  <c r="N389" i="8" s="1"/>
  <c r="M388" i="8"/>
  <c r="M389" i="8" s="1"/>
  <c r="L388" i="8"/>
  <c r="L389" i="8" s="1"/>
  <c r="K388" i="8"/>
  <c r="K389" i="8" s="1"/>
  <c r="J388" i="8"/>
  <c r="J389" i="8" s="1"/>
  <c r="G388" i="8"/>
  <c r="E388" i="8"/>
  <c r="AM387" i="8"/>
  <c r="AL387" i="8"/>
  <c r="AK387" i="8"/>
  <c r="AJ387" i="8"/>
  <c r="AI387" i="8"/>
  <c r="AH387" i="8"/>
  <c r="AG387" i="8"/>
  <c r="AF387" i="8"/>
  <c r="AE387" i="8"/>
  <c r="AD387" i="8"/>
  <c r="AC387" i="8"/>
  <c r="AB387" i="8"/>
  <c r="AA387" i="8"/>
  <c r="Z387" i="8"/>
  <c r="Y387" i="8"/>
  <c r="X387" i="8"/>
  <c r="W387" i="8"/>
  <c r="V387" i="8"/>
  <c r="U387" i="8"/>
  <c r="T387" i="8"/>
  <c r="S387" i="8"/>
  <c r="R387" i="8"/>
  <c r="Q387" i="8"/>
  <c r="P387" i="8"/>
  <c r="O387" i="8"/>
  <c r="N387" i="8"/>
  <c r="M387" i="8"/>
  <c r="L387" i="8"/>
  <c r="K387" i="8"/>
  <c r="J387" i="8"/>
  <c r="G387" i="8"/>
  <c r="E387" i="8"/>
  <c r="AM381" i="8"/>
  <c r="AL381" i="8"/>
  <c r="AK381" i="8"/>
  <c r="AJ381" i="8"/>
  <c r="AI381" i="8"/>
  <c r="AH381" i="8"/>
  <c r="AG381" i="8"/>
  <c r="AF381" i="8"/>
  <c r="AE381" i="8"/>
  <c r="AD381" i="8"/>
  <c r="AC381" i="8"/>
  <c r="AB381" i="8"/>
  <c r="AA381" i="8"/>
  <c r="Z381" i="8"/>
  <c r="Y381" i="8"/>
  <c r="X381" i="8"/>
  <c r="W381" i="8"/>
  <c r="V381" i="8"/>
  <c r="U381" i="8"/>
  <c r="T381" i="8"/>
  <c r="S381" i="8"/>
  <c r="R381" i="8"/>
  <c r="Q381" i="8"/>
  <c r="P381" i="8"/>
  <c r="O381" i="8"/>
  <c r="N381" i="8"/>
  <c r="M381" i="8"/>
  <c r="L381" i="8"/>
  <c r="K381" i="8"/>
  <c r="J381" i="8"/>
  <c r="G381" i="8"/>
  <c r="E381" i="8"/>
  <c r="J373" i="8"/>
  <c r="J375" i="8" s="1"/>
  <c r="G369" i="8"/>
  <c r="G409" i="8" s="1"/>
  <c r="G367" i="8"/>
  <c r="G366" i="8"/>
  <c r="G365" i="8"/>
  <c r="G364" i="8"/>
  <c r="G363" i="8"/>
  <c r="G362" i="8"/>
  <c r="G361" i="8"/>
  <c r="G360" i="8"/>
  <c r="G359" i="8"/>
  <c r="G358" i="8"/>
  <c r="G357" i="8"/>
  <c r="G356" i="8"/>
  <c r="G355" i="8"/>
  <c r="G354" i="8"/>
  <c r="G353" i="8"/>
  <c r="G352" i="8"/>
  <c r="G351" i="8"/>
  <c r="G350" i="8"/>
  <c r="G349" i="8"/>
  <c r="G348" i="8"/>
  <c r="G347" i="8"/>
  <c r="G346" i="8"/>
  <c r="G345" i="8"/>
  <c r="G344" i="8"/>
  <c r="G343" i="8"/>
  <c r="G342" i="8"/>
  <c r="G341" i="8"/>
  <c r="G340" i="8"/>
  <c r="G339" i="8"/>
  <c r="G338" i="8"/>
  <c r="G334" i="8"/>
  <c r="G332" i="8"/>
  <c r="K313" i="8"/>
  <c r="L313" i="8"/>
  <c r="J313" i="8"/>
  <c r="G313" i="8"/>
  <c r="G312" i="8"/>
  <c r="E313" i="8"/>
  <c r="E312" i="8"/>
  <c r="K291" i="8"/>
  <c r="L291" i="8"/>
  <c r="M291" i="8"/>
  <c r="N291" i="8"/>
  <c r="O291" i="8"/>
  <c r="P291" i="8"/>
  <c r="Q291" i="8"/>
  <c r="R291" i="8"/>
  <c r="S291" i="8"/>
  <c r="T291" i="8"/>
  <c r="U291" i="8"/>
  <c r="V291" i="8"/>
  <c r="W291" i="8"/>
  <c r="X291" i="8"/>
  <c r="Y291" i="8"/>
  <c r="Z291" i="8"/>
  <c r="AA291" i="8"/>
  <c r="AB291" i="8"/>
  <c r="AC291" i="8"/>
  <c r="AD291" i="8"/>
  <c r="AE291" i="8"/>
  <c r="AF291" i="8"/>
  <c r="AG291" i="8"/>
  <c r="AH291" i="8"/>
  <c r="AI291" i="8"/>
  <c r="AJ291" i="8"/>
  <c r="AK291" i="8"/>
  <c r="AL291" i="8"/>
  <c r="AM291" i="8"/>
  <c r="K292" i="8"/>
  <c r="L292" i="8"/>
  <c r="M292" i="8"/>
  <c r="N292" i="8"/>
  <c r="J292" i="8"/>
  <c r="G292" i="8"/>
  <c r="E292" i="8"/>
  <c r="J291" i="8"/>
  <c r="G291" i="8"/>
  <c r="E291" i="8"/>
  <c r="K227" i="8"/>
  <c r="L227" i="8"/>
  <c r="M227" i="8"/>
  <c r="N227" i="8"/>
  <c r="O227" i="8"/>
  <c r="P227" i="8"/>
  <c r="Q227" i="8"/>
  <c r="R227" i="8"/>
  <c r="S227" i="8"/>
  <c r="T227" i="8"/>
  <c r="U227" i="8"/>
  <c r="V227" i="8"/>
  <c r="W227" i="8"/>
  <c r="X227" i="8"/>
  <c r="Y227" i="8"/>
  <c r="Z227" i="8"/>
  <c r="AA227" i="8"/>
  <c r="AB227" i="8"/>
  <c r="AC227" i="8"/>
  <c r="AD227" i="8"/>
  <c r="AE227" i="8"/>
  <c r="AF227" i="8"/>
  <c r="AG227" i="8"/>
  <c r="AH227" i="8"/>
  <c r="AI227" i="8"/>
  <c r="AJ227" i="8"/>
  <c r="AK227" i="8"/>
  <c r="AL227" i="8"/>
  <c r="AM227" i="8"/>
  <c r="J227" i="8"/>
  <c r="G227" i="8"/>
  <c r="E227" i="8"/>
  <c r="K224" i="8"/>
  <c r="L224" i="8"/>
  <c r="M224" i="8"/>
  <c r="N224" i="8"/>
  <c r="O224" i="8"/>
  <c r="P224" i="8"/>
  <c r="Q224" i="8"/>
  <c r="R224" i="8"/>
  <c r="S224" i="8"/>
  <c r="T224" i="8"/>
  <c r="U224" i="8"/>
  <c r="V224" i="8"/>
  <c r="W224" i="8"/>
  <c r="X224" i="8"/>
  <c r="Y224" i="8"/>
  <c r="Z224" i="8"/>
  <c r="AA224" i="8"/>
  <c r="AB224" i="8"/>
  <c r="AC224" i="8"/>
  <c r="AD224" i="8"/>
  <c r="AE224" i="8"/>
  <c r="AF224" i="8"/>
  <c r="AG224" i="8"/>
  <c r="AH224" i="8"/>
  <c r="AI224" i="8"/>
  <c r="AJ224" i="8"/>
  <c r="AK224" i="8"/>
  <c r="AL224" i="8"/>
  <c r="AM224" i="8"/>
  <c r="K225" i="8"/>
  <c r="L225" i="8"/>
  <c r="M225" i="8"/>
  <c r="N225" i="8"/>
  <c r="J225" i="8"/>
  <c r="G225" i="8"/>
  <c r="E225" i="8"/>
  <c r="G224" i="8"/>
  <c r="J224" i="8"/>
  <c r="E224" i="8"/>
  <c r="G311" i="8"/>
  <c r="E311" i="8"/>
  <c r="G306" i="8"/>
  <c r="E306" i="8"/>
  <c r="G305" i="8"/>
  <c r="E305" i="8"/>
  <c r="G304" i="8"/>
  <c r="E304" i="8"/>
  <c r="E303" i="8"/>
  <c r="E302" i="8"/>
  <c r="AM298" i="8"/>
  <c r="AL298" i="8"/>
  <c r="AK298" i="8"/>
  <c r="AJ298" i="8"/>
  <c r="AI298" i="8"/>
  <c r="AH298" i="8"/>
  <c r="AG298" i="8"/>
  <c r="AF298" i="8"/>
  <c r="AE298" i="8"/>
  <c r="AD298" i="8"/>
  <c r="AC298" i="8"/>
  <c r="AB298" i="8"/>
  <c r="AA298" i="8"/>
  <c r="Z298" i="8"/>
  <c r="Y298" i="8"/>
  <c r="X298" i="8"/>
  <c r="W298" i="8"/>
  <c r="V298" i="8"/>
  <c r="U298" i="8"/>
  <c r="T298" i="8"/>
  <c r="S298" i="8"/>
  <c r="R298" i="8"/>
  <c r="Q298" i="8"/>
  <c r="P298" i="8"/>
  <c r="O298" i="8"/>
  <c r="N298" i="8"/>
  <c r="M298" i="8"/>
  <c r="L298" i="8"/>
  <c r="K298" i="8"/>
  <c r="J298" i="8"/>
  <c r="G298" i="8"/>
  <c r="E298" i="8"/>
  <c r="G293" i="8"/>
  <c r="G302" i="8" s="1"/>
  <c r="AM285" i="8"/>
  <c r="AL285" i="8"/>
  <c r="AK285" i="8"/>
  <c r="AJ285" i="8"/>
  <c r="AI285" i="8"/>
  <c r="AH285" i="8"/>
  <c r="AG285" i="8"/>
  <c r="AF285" i="8"/>
  <c r="AE285" i="8"/>
  <c r="AD285" i="8"/>
  <c r="AC285" i="8"/>
  <c r="AB285" i="8"/>
  <c r="AA285" i="8"/>
  <c r="Z285" i="8"/>
  <c r="Y285" i="8"/>
  <c r="X285" i="8"/>
  <c r="W285" i="8"/>
  <c r="V285" i="8"/>
  <c r="U285" i="8"/>
  <c r="T285" i="8"/>
  <c r="S285" i="8"/>
  <c r="R285" i="8"/>
  <c r="Q285" i="8"/>
  <c r="P285" i="8"/>
  <c r="O285" i="8"/>
  <c r="N285" i="8"/>
  <c r="M285" i="8"/>
  <c r="L285" i="8"/>
  <c r="K285" i="8"/>
  <c r="J285" i="8"/>
  <c r="G285" i="8"/>
  <c r="E285" i="8"/>
  <c r="AM284" i="8"/>
  <c r="AL284" i="8"/>
  <c r="AK284" i="8"/>
  <c r="AJ284" i="8"/>
  <c r="AI284" i="8"/>
  <c r="AH284" i="8"/>
  <c r="AG284" i="8"/>
  <c r="AF284" i="8"/>
  <c r="AE284" i="8"/>
  <c r="AD284" i="8"/>
  <c r="AC284" i="8"/>
  <c r="AB284" i="8"/>
  <c r="AA284" i="8"/>
  <c r="Z284" i="8"/>
  <c r="Y284" i="8"/>
  <c r="X284" i="8"/>
  <c r="W284" i="8"/>
  <c r="V284" i="8"/>
  <c r="U284" i="8"/>
  <c r="T284" i="8"/>
  <c r="S284" i="8"/>
  <c r="R284" i="8"/>
  <c r="Q284" i="8"/>
  <c r="P284" i="8"/>
  <c r="O284" i="8"/>
  <c r="N284" i="8"/>
  <c r="M284" i="8"/>
  <c r="L284" i="8"/>
  <c r="K284" i="8"/>
  <c r="J284" i="8"/>
  <c r="G284" i="8"/>
  <c r="E284" i="8"/>
  <c r="AM282" i="8"/>
  <c r="AM283" i="8" s="1"/>
  <c r="AL282" i="8"/>
  <c r="AL283" i="8" s="1"/>
  <c r="AK282" i="8"/>
  <c r="AK283" i="8" s="1"/>
  <c r="AJ282" i="8"/>
  <c r="AJ283" i="8" s="1"/>
  <c r="AI282" i="8"/>
  <c r="AI283" i="8" s="1"/>
  <c r="AH282" i="8"/>
  <c r="AH283" i="8" s="1"/>
  <c r="AG282" i="8"/>
  <c r="AG283" i="8" s="1"/>
  <c r="AF282" i="8"/>
  <c r="AF283" i="8" s="1"/>
  <c r="AE282" i="8"/>
  <c r="AE283" i="8" s="1"/>
  <c r="AD282" i="8"/>
  <c r="AD283" i="8" s="1"/>
  <c r="AC282" i="8"/>
  <c r="AC283" i="8" s="1"/>
  <c r="AB282" i="8"/>
  <c r="AB283" i="8" s="1"/>
  <c r="AA282" i="8"/>
  <c r="AA283" i="8" s="1"/>
  <c r="Z282" i="8"/>
  <c r="Z283" i="8" s="1"/>
  <c r="Y282" i="8"/>
  <c r="Y283" i="8" s="1"/>
  <c r="X282" i="8"/>
  <c r="X283" i="8" s="1"/>
  <c r="W282" i="8"/>
  <c r="W283" i="8" s="1"/>
  <c r="V282" i="8"/>
  <c r="V283" i="8" s="1"/>
  <c r="U282" i="8"/>
  <c r="U283" i="8" s="1"/>
  <c r="T282" i="8"/>
  <c r="T283" i="8" s="1"/>
  <c r="S282" i="8"/>
  <c r="S283" i="8" s="1"/>
  <c r="R282" i="8"/>
  <c r="R283" i="8" s="1"/>
  <c r="Q282" i="8"/>
  <c r="Q283" i="8" s="1"/>
  <c r="P282" i="8"/>
  <c r="P283" i="8" s="1"/>
  <c r="O282" i="8"/>
  <c r="O283" i="8" s="1"/>
  <c r="N282" i="8"/>
  <c r="N283" i="8" s="1"/>
  <c r="M282" i="8"/>
  <c r="M283" i="8" s="1"/>
  <c r="L282" i="8"/>
  <c r="L283" i="8" s="1"/>
  <c r="K282" i="8"/>
  <c r="K283" i="8" s="1"/>
  <c r="J282" i="8"/>
  <c r="J283" i="8" s="1"/>
  <c r="G282" i="8"/>
  <c r="E282" i="8"/>
  <c r="AM281" i="8"/>
  <c r="AL281" i="8"/>
  <c r="AK281" i="8"/>
  <c r="AJ281" i="8"/>
  <c r="AI281" i="8"/>
  <c r="AH281" i="8"/>
  <c r="AG281" i="8"/>
  <c r="AF281" i="8"/>
  <c r="AE281" i="8"/>
  <c r="AD281" i="8"/>
  <c r="AC281" i="8"/>
  <c r="AB281" i="8"/>
  <c r="AA281" i="8"/>
  <c r="Z281" i="8"/>
  <c r="Y281" i="8"/>
  <c r="X281" i="8"/>
  <c r="W281" i="8"/>
  <c r="V281" i="8"/>
  <c r="U281" i="8"/>
  <c r="T281" i="8"/>
  <c r="S281" i="8"/>
  <c r="R281" i="8"/>
  <c r="Q281" i="8"/>
  <c r="P281" i="8"/>
  <c r="O281" i="8"/>
  <c r="N281" i="8"/>
  <c r="M281" i="8"/>
  <c r="L281" i="8"/>
  <c r="K281" i="8"/>
  <c r="J281" i="8"/>
  <c r="G281" i="8"/>
  <c r="E281" i="8"/>
  <c r="AM275" i="8"/>
  <c r="AL275" i="8"/>
  <c r="AK275" i="8"/>
  <c r="AJ275" i="8"/>
  <c r="AI275" i="8"/>
  <c r="AH275" i="8"/>
  <c r="AG275" i="8"/>
  <c r="AF275" i="8"/>
  <c r="AE275" i="8"/>
  <c r="AD275" i="8"/>
  <c r="AC275" i="8"/>
  <c r="AB275" i="8"/>
  <c r="AA275" i="8"/>
  <c r="Z275" i="8"/>
  <c r="Y275" i="8"/>
  <c r="X275" i="8"/>
  <c r="W275" i="8"/>
  <c r="V275" i="8"/>
  <c r="U275" i="8"/>
  <c r="T275" i="8"/>
  <c r="S275" i="8"/>
  <c r="R275" i="8"/>
  <c r="Q275" i="8"/>
  <c r="P275" i="8"/>
  <c r="O275" i="8"/>
  <c r="N275" i="8"/>
  <c r="M275" i="8"/>
  <c r="L275" i="8"/>
  <c r="K275" i="8"/>
  <c r="J275" i="8"/>
  <c r="G275" i="8"/>
  <c r="E275" i="8"/>
  <c r="J267" i="8"/>
  <c r="J269" i="8" s="1"/>
  <c r="G263" i="8"/>
  <c r="G303" i="8" s="1"/>
  <c r="G261" i="8"/>
  <c r="G260" i="8"/>
  <c r="G259" i="8"/>
  <c r="G258" i="8"/>
  <c r="G257" i="8"/>
  <c r="G256" i="8"/>
  <c r="G255" i="8"/>
  <c r="G254" i="8"/>
  <c r="G253" i="8"/>
  <c r="G252" i="8"/>
  <c r="G251" i="8"/>
  <c r="G250" i="8"/>
  <c r="G249" i="8"/>
  <c r="G248" i="8"/>
  <c r="G247" i="8"/>
  <c r="G246" i="8"/>
  <c r="G245" i="8"/>
  <c r="G244" i="8"/>
  <c r="G243" i="8"/>
  <c r="G242" i="8"/>
  <c r="G241" i="8"/>
  <c r="G240" i="8"/>
  <c r="G239" i="8"/>
  <c r="G238" i="8"/>
  <c r="G237" i="8"/>
  <c r="G236" i="8"/>
  <c r="G235" i="8"/>
  <c r="G234" i="8"/>
  <c r="G233" i="8"/>
  <c r="G232" i="8"/>
  <c r="G228" i="8"/>
  <c r="G226" i="8"/>
  <c r="K185" i="8"/>
  <c r="L185" i="8"/>
  <c r="M185" i="8"/>
  <c r="N185" i="8"/>
  <c r="O185" i="8"/>
  <c r="P185" i="8"/>
  <c r="Q185" i="8"/>
  <c r="R185" i="8"/>
  <c r="S185" i="8"/>
  <c r="T185" i="8"/>
  <c r="U185" i="8"/>
  <c r="V185" i="8"/>
  <c r="W185" i="8"/>
  <c r="X185" i="8"/>
  <c r="Y185" i="8"/>
  <c r="Z185" i="8"/>
  <c r="AA185" i="8"/>
  <c r="AB185" i="8"/>
  <c r="AC185" i="8"/>
  <c r="AD185" i="8"/>
  <c r="AE185" i="8"/>
  <c r="AF185" i="8"/>
  <c r="AG185" i="8"/>
  <c r="AH185" i="8"/>
  <c r="AI185" i="8"/>
  <c r="AJ185" i="8"/>
  <c r="AK185" i="8"/>
  <c r="AL185" i="8"/>
  <c r="AM185" i="8"/>
  <c r="K186" i="8"/>
  <c r="L186" i="8"/>
  <c r="M186" i="8"/>
  <c r="N186" i="8"/>
  <c r="J186" i="8"/>
  <c r="J185" i="8"/>
  <c r="G186" i="8"/>
  <c r="G185" i="8"/>
  <c r="E186" i="8"/>
  <c r="E185" i="8"/>
  <c r="O63" i="4"/>
  <c r="S63" i="4" s="1"/>
  <c r="T63" i="4" s="1"/>
  <c r="U63" i="4" s="1"/>
  <c r="V63" i="4" s="1"/>
  <c r="W63" i="4" s="1"/>
  <c r="X63" i="4" s="1"/>
  <c r="Y63" i="4" s="1"/>
  <c r="Z63" i="4" s="1"/>
  <c r="AA63" i="4" s="1"/>
  <c r="AB63" i="4" s="1"/>
  <c r="AC63" i="4" s="1"/>
  <c r="AD63" i="4" s="1"/>
  <c r="AE63" i="4" s="1"/>
  <c r="AF63" i="4" s="1"/>
  <c r="AG63" i="4" s="1"/>
  <c r="AH63" i="4" s="1"/>
  <c r="AI63" i="4" s="1"/>
  <c r="AJ63" i="4" s="1"/>
  <c r="AK63" i="4" s="1"/>
  <c r="AL63" i="4" s="1"/>
  <c r="AM63" i="4" s="1"/>
  <c r="J63" i="4"/>
  <c r="K207" i="8"/>
  <c r="L207" i="8"/>
  <c r="J207" i="8"/>
  <c r="G207" i="8"/>
  <c r="G206" i="8"/>
  <c r="E207" i="8"/>
  <c r="E206" i="8"/>
  <c r="AM192" i="8"/>
  <c r="AL192" i="8"/>
  <c r="AK192" i="8"/>
  <c r="AJ192" i="8"/>
  <c r="AI192" i="8"/>
  <c r="AH192" i="8"/>
  <c r="AG192" i="8"/>
  <c r="AF192" i="8"/>
  <c r="AE192" i="8"/>
  <c r="AD192" i="8"/>
  <c r="AC192" i="8"/>
  <c r="AB192" i="8"/>
  <c r="AA192" i="8"/>
  <c r="Z192" i="8"/>
  <c r="Y192" i="8"/>
  <c r="X192" i="8"/>
  <c r="W192" i="8"/>
  <c r="V192" i="8"/>
  <c r="U192" i="8"/>
  <c r="T192" i="8"/>
  <c r="S192" i="8"/>
  <c r="R192" i="8"/>
  <c r="Q192" i="8"/>
  <c r="P192" i="8"/>
  <c r="O192" i="8"/>
  <c r="N192" i="8"/>
  <c r="M192" i="8"/>
  <c r="L192" i="8"/>
  <c r="K192" i="8"/>
  <c r="J192" i="8"/>
  <c r="G192" i="8"/>
  <c r="E192" i="8"/>
  <c r="K86" i="8"/>
  <c r="L86" i="8"/>
  <c r="M86" i="8"/>
  <c r="N86" i="8"/>
  <c r="O86" i="8"/>
  <c r="P86" i="8"/>
  <c r="Q86" i="8"/>
  <c r="R86" i="8"/>
  <c r="S86" i="8"/>
  <c r="T86" i="8"/>
  <c r="U86" i="8"/>
  <c r="V86" i="8"/>
  <c r="W86" i="8"/>
  <c r="X86" i="8"/>
  <c r="Y86" i="8"/>
  <c r="Z86" i="8"/>
  <c r="AA86" i="8"/>
  <c r="AB86" i="8"/>
  <c r="AC86" i="8"/>
  <c r="AD86" i="8"/>
  <c r="AE86" i="8"/>
  <c r="AF86" i="8"/>
  <c r="AG86" i="8"/>
  <c r="AH86" i="8"/>
  <c r="AI86" i="8"/>
  <c r="AJ86" i="8"/>
  <c r="AK86" i="8"/>
  <c r="AL86" i="8"/>
  <c r="AM86" i="8"/>
  <c r="J86" i="8"/>
  <c r="G86" i="8"/>
  <c r="E86" i="8"/>
  <c r="G187" i="8"/>
  <c r="G196" i="8" s="1"/>
  <c r="AM179" i="8"/>
  <c r="AL179" i="8"/>
  <c r="AK179" i="8"/>
  <c r="AJ179" i="8"/>
  <c r="AI179" i="8"/>
  <c r="AH179" i="8"/>
  <c r="AG179" i="8"/>
  <c r="AF179" i="8"/>
  <c r="AE179" i="8"/>
  <c r="AD179" i="8"/>
  <c r="AC179" i="8"/>
  <c r="AB179" i="8"/>
  <c r="AA179" i="8"/>
  <c r="Z179" i="8"/>
  <c r="Y179" i="8"/>
  <c r="X179" i="8"/>
  <c r="W179" i="8"/>
  <c r="V179" i="8"/>
  <c r="U179" i="8"/>
  <c r="T179" i="8"/>
  <c r="S179" i="8"/>
  <c r="R179" i="8"/>
  <c r="Q179" i="8"/>
  <c r="P179" i="8"/>
  <c r="O179" i="8"/>
  <c r="N179" i="8"/>
  <c r="M179" i="8"/>
  <c r="L179" i="8"/>
  <c r="K179" i="8"/>
  <c r="J179" i="8"/>
  <c r="G179" i="8"/>
  <c r="E179" i="8"/>
  <c r="AM178" i="8"/>
  <c r="AL178" i="8"/>
  <c r="AK178" i="8"/>
  <c r="AJ178" i="8"/>
  <c r="AI178" i="8"/>
  <c r="AH178" i="8"/>
  <c r="AG178" i="8"/>
  <c r="AF178" i="8"/>
  <c r="AE178" i="8"/>
  <c r="AD178" i="8"/>
  <c r="AC178" i="8"/>
  <c r="AB178" i="8"/>
  <c r="AA178" i="8"/>
  <c r="Z178" i="8"/>
  <c r="Y178" i="8"/>
  <c r="X178" i="8"/>
  <c r="W178" i="8"/>
  <c r="V178" i="8"/>
  <c r="U178" i="8"/>
  <c r="T178" i="8"/>
  <c r="S178" i="8"/>
  <c r="R178" i="8"/>
  <c r="Q178" i="8"/>
  <c r="P178" i="8"/>
  <c r="O178" i="8"/>
  <c r="N178" i="8"/>
  <c r="M178" i="8"/>
  <c r="L178" i="8"/>
  <c r="K178" i="8"/>
  <c r="J178" i="8"/>
  <c r="G178" i="8"/>
  <c r="E178" i="8"/>
  <c r="AM176" i="8"/>
  <c r="AM177" i="8" s="1"/>
  <c r="AL176" i="8"/>
  <c r="AL177" i="8" s="1"/>
  <c r="AK176" i="8"/>
  <c r="AK177" i="8" s="1"/>
  <c r="AJ176" i="8"/>
  <c r="AJ177" i="8" s="1"/>
  <c r="AI176" i="8"/>
  <c r="AI177" i="8" s="1"/>
  <c r="AH176" i="8"/>
  <c r="AH177" i="8" s="1"/>
  <c r="AG176" i="8"/>
  <c r="AG177" i="8" s="1"/>
  <c r="AF176" i="8"/>
  <c r="AF177" i="8" s="1"/>
  <c r="AE176" i="8"/>
  <c r="AE177" i="8" s="1"/>
  <c r="AD176" i="8"/>
  <c r="AD177" i="8" s="1"/>
  <c r="AC176" i="8"/>
  <c r="AC177" i="8" s="1"/>
  <c r="AB176" i="8"/>
  <c r="AB177" i="8" s="1"/>
  <c r="AA176" i="8"/>
  <c r="AA177" i="8" s="1"/>
  <c r="Z176" i="8"/>
  <c r="Z177" i="8" s="1"/>
  <c r="Y176" i="8"/>
  <c r="Y177" i="8" s="1"/>
  <c r="X176" i="8"/>
  <c r="X177" i="8" s="1"/>
  <c r="W176" i="8"/>
  <c r="W177" i="8" s="1"/>
  <c r="V176" i="8"/>
  <c r="V177" i="8" s="1"/>
  <c r="U176" i="8"/>
  <c r="U177" i="8" s="1"/>
  <c r="T176" i="8"/>
  <c r="T177" i="8" s="1"/>
  <c r="S176" i="8"/>
  <c r="S177" i="8" s="1"/>
  <c r="R176" i="8"/>
  <c r="R177" i="8" s="1"/>
  <c r="Q176" i="8"/>
  <c r="Q177" i="8" s="1"/>
  <c r="P176" i="8"/>
  <c r="P177" i="8" s="1"/>
  <c r="O176" i="8"/>
  <c r="O177" i="8" s="1"/>
  <c r="N176" i="8"/>
  <c r="N177" i="8" s="1"/>
  <c r="M176" i="8"/>
  <c r="M177" i="8" s="1"/>
  <c r="L176" i="8"/>
  <c r="L177" i="8" s="1"/>
  <c r="K176" i="8"/>
  <c r="K177" i="8" s="1"/>
  <c r="J176" i="8"/>
  <c r="J177" i="8" s="1"/>
  <c r="G176" i="8"/>
  <c r="E176" i="8"/>
  <c r="AM175" i="8"/>
  <c r="AL175" i="8"/>
  <c r="AK175" i="8"/>
  <c r="AJ175" i="8"/>
  <c r="AI175" i="8"/>
  <c r="AH175" i="8"/>
  <c r="AG175" i="8"/>
  <c r="AF175" i="8"/>
  <c r="AE175" i="8"/>
  <c r="AD175" i="8"/>
  <c r="AC175" i="8"/>
  <c r="AB175" i="8"/>
  <c r="AA175" i="8"/>
  <c r="Z175" i="8"/>
  <c r="Y175" i="8"/>
  <c r="X175" i="8"/>
  <c r="W175" i="8"/>
  <c r="V175" i="8"/>
  <c r="U175" i="8"/>
  <c r="T175" i="8"/>
  <c r="S175" i="8"/>
  <c r="R175" i="8"/>
  <c r="Q175" i="8"/>
  <c r="P175" i="8"/>
  <c r="O175" i="8"/>
  <c r="N175" i="8"/>
  <c r="M175" i="8"/>
  <c r="L175" i="8"/>
  <c r="K175" i="8"/>
  <c r="J175" i="8"/>
  <c r="G175" i="8"/>
  <c r="E175" i="8"/>
  <c r="K69" i="8"/>
  <c r="L69" i="8"/>
  <c r="M69" i="8"/>
  <c r="N69" i="8"/>
  <c r="O69" i="8"/>
  <c r="P69" i="8"/>
  <c r="Q69" i="8"/>
  <c r="R69" i="8"/>
  <c r="S69" i="8"/>
  <c r="T69" i="8"/>
  <c r="U69" i="8"/>
  <c r="V69" i="8"/>
  <c r="W69" i="8"/>
  <c r="X69" i="8"/>
  <c r="Y69" i="8"/>
  <c r="Z69" i="8"/>
  <c r="AA69" i="8"/>
  <c r="AB69" i="8"/>
  <c r="AC69" i="8"/>
  <c r="AD69" i="8"/>
  <c r="AE69" i="8"/>
  <c r="AF69" i="8"/>
  <c r="AG69" i="8"/>
  <c r="AH69" i="8"/>
  <c r="AI69" i="8"/>
  <c r="AJ69" i="8"/>
  <c r="AK69" i="8"/>
  <c r="AL69" i="8"/>
  <c r="AM69" i="8"/>
  <c r="K70" i="8"/>
  <c r="K71" i="8" s="1"/>
  <c r="L70" i="8"/>
  <c r="L71" i="8" s="1"/>
  <c r="M70" i="8"/>
  <c r="M71" i="8" s="1"/>
  <c r="N70" i="8"/>
  <c r="N71" i="8" s="1"/>
  <c r="O70" i="8"/>
  <c r="O71" i="8" s="1"/>
  <c r="P70" i="8"/>
  <c r="P71" i="8" s="1"/>
  <c r="Q70" i="8"/>
  <c r="Q71" i="8" s="1"/>
  <c r="R70" i="8"/>
  <c r="R71" i="8" s="1"/>
  <c r="S70" i="8"/>
  <c r="S71" i="8" s="1"/>
  <c r="T70" i="8"/>
  <c r="T71" i="8" s="1"/>
  <c r="U70" i="8"/>
  <c r="U71" i="8" s="1"/>
  <c r="V70" i="8"/>
  <c r="V71" i="8" s="1"/>
  <c r="W70" i="8"/>
  <c r="W71" i="8" s="1"/>
  <c r="X70" i="8"/>
  <c r="X71" i="8" s="1"/>
  <c r="Y70" i="8"/>
  <c r="Y71" i="8" s="1"/>
  <c r="Z70" i="8"/>
  <c r="Z71" i="8" s="1"/>
  <c r="AA70" i="8"/>
  <c r="AA71" i="8" s="1"/>
  <c r="AB70" i="8"/>
  <c r="AB71" i="8" s="1"/>
  <c r="AC70" i="8"/>
  <c r="AC71" i="8" s="1"/>
  <c r="AD70" i="8"/>
  <c r="AD71" i="8" s="1"/>
  <c r="AE70" i="8"/>
  <c r="AE71" i="8" s="1"/>
  <c r="AF70" i="8"/>
  <c r="AF71" i="8" s="1"/>
  <c r="AG70" i="8"/>
  <c r="AG71" i="8" s="1"/>
  <c r="AH70" i="8"/>
  <c r="AH71" i="8" s="1"/>
  <c r="AI70" i="8"/>
  <c r="AI71" i="8" s="1"/>
  <c r="AJ70" i="8"/>
  <c r="AJ71" i="8" s="1"/>
  <c r="AK70" i="8"/>
  <c r="AK71" i="8" s="1"/>
  <c r="AL70" i="8"/>
  <c r="AL71" i="8" s="1"/>
  <c r="AM70" i="8"/>
  <c r="AM71" i="8" s="1"/>
  <c r="K72" i="8"/>
  <c r="L72" i="8"/>
  <c r="M72" i="8"/>
  <c r="N72" i="8"/>
  <c r="O72" i="8"/>
  <c r="P72" i="8"/>
  <c r="Q72" i="8"/>
  <c r="R72" i="8"/>
  <c r="S72" i="8"/>
  <c r="T72" i="8"/>
  <c r="U72" i="8"/>
  <c r="V72" i="8"/>
  <c r="W72" i="8"/>
  <c r="X72" i="8"/>
  <c r="Y72" i="8"/>
  <c r="Z72" i="8"/>
  <c r="AA72" i="8"/>
  <c r="AB72" i="8"/>
  <c r="AC72" i="8"/>
  <c r="AD72" i="8"/>
  <c r="AE72" i="8"/>
  <c r="AF72" i="8"/>
  <c r="AG72" i="8"/>
  <c r="AH72" i="8"/>
  <c r="AI72" i="8"/>
  <c r="AJ72" i="8"/>
  <c r="AK72" i="8"/>
  <c r="AL72" i="8"/>
  <c r="AM72" i="8"/>
  <c r="K73" i="8"/>
  <c r="L73" i="8"/>
  <c r="M73" i="8"/>
  <c r="N73" i="8"/>
  <c r="O73" i="8"/>
  <c r="P73" i="8"/>
  <c r="Q73" i="8"/>
  <c r="R73" i="8"/>
  <c r="S73" i="8"/>
  <c r="T73" i="8"/>
  <c r="U73" i="8"/>
  <c r="V73" i="8"/>
  <c r="W73" i="8"/>
  <c r="X73" i="8"/>
  <c r="Y73" i="8"/>
  <c r="Z73" i="8"/>
  <c r="AA73" i="8"/>
  <c r="AB73" i="8"/>
  <c r="AC73" i="8"/>
  <c r="AD73" i="8"/>
  <c r="AE73" i="8"/>
  <c r="AF73" i="8"/>
  <c r="AG73" i="8"/>
  <c r="AH73" i="8"/>
  <c r="AI73" i="8"/>
  <c r="AJ73" i="8"/>
  <c r="AK73" i="8"/>
  <c r="AL73" i="8"/>
  <c r="AM73" i="8"/>
  <c r="J73" i="8"/>
  <c r="J72" i="8"/>
  <c r="J70" i="8"/>
  <c r="J69" i="8"/>
  <c r="G69" i="8"/>
  <c r="G70" i="8"/>
  <c r="G72" i="8"/>
  <c r="G73" i="8"/>
  <c r="E73" i="8"/>
  <c r="E72" i="8"/>
  <c r="E70" i="8"/>
  <c r="E69" i="8"/>
  <c r="AM169" i="8"/>
  <c r="AL169" i="8"/>
  <c r="AK169" i="8"/>
  <c r="AJ169" i="8"/>
  <c r="AI169" i="8"/>
  <c r="AH169" i="8"/>
  <c r="AG169" i="8"/>
  <c r="AF169" i="8"/>
  <c r="AE169" i="8"/>
  <c r="AD169" i="8"/>
  <c r="AC169" i="8"/>
  <c r="AB169" i="8"/>
  <c r="AA169" i="8"/>
  <c r="Z169" i="8"/>
  <c r="Y169" i="8"/>
  <c r="X169" i="8"/>
  <c r="W169" i="8"/>
  <c r="V169" i="8"/>
  <c r="U169" i="8"/>
  <c r="T169" i="8"/>
  <c r="S169" i="8"/>
  <c r="R169" i="8"/>
  <c r="Q169" i="8"/>
  <c r="P169" i="8"/>
  <c r="O169" i="8"/>
  <c r="N169" i="8"/>
  <c r="M169" i="8"/>
  <c r="L169" i="8"/>
  <c r="K169" i="8"/>
  <c r="J169" i="8"/>
  <c r="G169" i="8"/>
  <c r="E169" i="8"/>
  <c r="K63" i="8"/>
  <c r="L63" i="8"/>
  <c r="M63" i="8"/>
  <c r="N63" i="8"/>
  <c r="O63" i="8"/>
  <c r="P63" i="8"/>
  <c r="Q63" i="8"/>
  <c r="R63" i="8"/>
  <c r="S63" i="8"/>
  <c r="T63" i="8"/>
  <c r="U63" i="8"/>
  <c r="V63" i="8"/>
  <c r="W63" i="8"/>
  <c r="X63" i="8"/>
  <c r="Y63" i="8"/>
  <c r="Z63" i="8"/>
  <c r="AA63" i="8"/>
  <c r="AB63" i="8"/>
  <c r="AC63" i="8"/>
  <c r="AD63" i="8"/>
  <c r="AE63" i="8"/>
  <c r="AF63" i="8"/>
  <c r="AG63" i="8"/>
  <c r="AH63" i="8"/>
  <c r="AI63" i="8"/>
  <c r="AJ63" i="8"/>
  <c r="AK63" i="8"/>
  <c r="AL63" i="8"/>
  <c r="AM63" i="8"/>
  <c r="J63" i="8"/>
  <c r="G63" i="8"/>
  <c r="E63" i="8"/>
  <c r="K121" i="8"/>
  <c r="L121" i="8"/>
  <c r="M121" i="8"/>
  <c r="N121" i="8"/>
  <c r="O121" i="8"/>
  <c r="P121" i="8"/>
  <c r="Q121" i="8"/>
  <c r="R121" i="8"/>
  <c r="S121" i="8"/>
  <c r="T121" i="8"/>
  <c r="U121" i="8"/>
  <c r="V121" i="8"/>
  <c r="W121" i="8"/>
  <c r="X121" i="8"/>
  <c r="Y121" i="8"/>
  <c r="Z121" i="8"/>
  <c r="AA121" i="8"/>
  <c r="AB121" i="8"/>
  <c r="AC121" i="8"/>
  <c r="AD121" i="8"/>
  <c r="AE121" i="8"/>
  <c r="AF121" i="8"/>
  <c r="AG121" i="8"/>
  <c r="AH121" i="8"/>
  <c r="AI121" i="8"/>
  <c r="AJ121" i="8"/>
  <c r="AK121" i="8"/>
  <c r="AL121" i="8"/>
  <c r="AM121" i="8"/>
  <c r="J121" i="8"/>
  <c r="G121" i="8"/>
  <c r="E121" i="8"/>
  <c r="K119" i="8"/>
  <c r="L119" i="8"/>
  <c r="M119" i="8"/>
  <c r="N119" i="8"/>
  <c r="J119" i="8"/>
  <c r="G119" i="8"/>
  <c r="E119" i="8"/>
  <c r="K118" i="8"/>
  <c r="L118" i="8"/>
  <c r="M118" i="8"/>
  <c r="N118" i="8"/>
  <c r="O118" i="8"/>
  <c r="P118" i="8"/>
  <c r="Q118" i="8"/>
  <c r="R118" i="8"/>
  <c r="S118" i="8"/>
  <c r="T118" i="8"/>
  <c r="U118" i="8"/>
  <c r="V118" i="8"/>
  <c r="W118" i="8"/>
  <c r="X118" i="8"/>
  <c r="Y118" i="8"/>
  <c r="Z118" i="8"/>
  <c r="AA118" i="8"/>
  <c r="AB118" i="8"/>
  <c r="AC118" i="8"/>
  <c r="AD118" i="8"/>
  <c r="AE118" i="8"/>
  <c r="AF118" i="8"/>
  <c r="AG118" i="8"/>
  <c r="AH118" i="8"/>
  <c r="AI118" i="8"/>
  <c r="AJ118" i="8"/>
  <c r="AK118" i="8"/>
  <c r="AL118" i="8"/>
  <c r="AM118" i="8"/>
  <c r="J118" i="8"/>
  <c r="J120" i="8" s="1"/>
  <c r="J164" i="8" s="1"/>
  <c r="G118" i="8"/>
  <c r="E118" i="8"/>
  <c r="AM1034" i="8"/>
  <c r="AM967" i="8"/>
  <c r="AM928" i="8"/>
  <c r="AM861" i="8"/>
  <c r="AM822" i="8"/>
  <c r="AM755" i="8"/>
  <c r="AM716" i="8"/>
  <c r="AM649" i="8"/>
  <c r="AM610" i="8"/>
  <c r="AM543" i="8"/>
  <c r="AM504" i="8"/>
  <c r="AM437" i="8"/>
  <c r="G205" i="8"/>
  <c r="E205" i="8"/>
  <c r="G200" i="8"/>
  <c r="E200" i="8"/>
  <c r="G199" i="8"/>
  <c r="E199" i="8"/>
  <c r="G198" i="8"/>
  <c r="E198" i="8"/>
  <c r="E197" i="8"/>
  <c r="E196" i="8"/>
  <c r="J161" i="8"/>
  <c r="J163" i="8" s="1"/>
  <c r="G157" i="8"/>
  <c r="G197" i="8" s="1"/>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2" i="8"/>
  <c r="G120" i="8"/>
  <c r="G16" i="8"/>
  <c r="E13" i="8"/>
  <c r="AM119" i="8"/>
  <c r="N1035" i="8" l="1"/>
  <c r="N1044" i="8" s="1"/>
  <c r="M1063" i="8"/>
  <c r="M639" i="8"/>
  <c r="M215" i="8"/>
  <c r="M957" i="8"/>
  <c r="M533" i="8"/>
  <c r="M851" i="8"/>
  <c r="M427" i="8"/>
  <c r="M745" i="8"/>
  <c r="M321" i="8"/>
  <c r="L717" i="8"/>
  <c r="L726" i="8" s="1"/>
  <c r="AM505" i="8"/>
  <c r="AM514" i="8" s="1"/>
  <c r="L823" i="8"/>
  <c r="P755" i="8"/>
  <c r="P756" i="8" s="1"/>
  <c r="N717" i="8"/>
  <c r="N726" i="8" s="1"/>
  <c r="AI822" i="8"/>
  <c r="R842" i="8"/>
  <c r="O861" i="8"/>
  <c r="O862" i="8" s="1"/>
  <c r="O906" i="8" s="1"/>
  <c r="P842" i="8"/>
  <c r="AE928" i="8"/>
  <c r="AE929" i="8" s="1"/>
  <c r="AE938" i="8" s="1"/>
  <c r="M1055" i="8"/>
  <c r="O949" i="8"/>
  <c r="J544" i="8"/>
  <c r="J546" i="8" s="1"/>
  <c r="AF842" i="8"/>
  <c r="AF755" i="8"/>
  <c r="AE861" i="8"/>
  <c r="AE862" i="8" s="1"/>
  <c r="AE906" i="8" s="1"/>
  <c r="AK1034" i="8"/>
  <c r="AK1035" i="8" s="1"/>
  <c r="AK1044" i="8" s="1"/>
  <c r="AB1054" i="8"/>
  <c r="X1054" i="8"/>
  <c r="X842" i="8"/>
  <c r="X755" i="8"/>
  <c r="X756" i="8" s="1"/>
  <c r="W861" i="8"/>
  <c r="W862" i="8" s="1"/>
  <c r="W906" i="8" s="1"/>
  <c r="M949" i="8"/>
  <c r="AC1034" i="8"/>
  <c r="AC1035" i="8" s="1"/>
  <c r="AC1044" i="8" s="1"/>
  <c r="Z1054" i="8"/>
  <c r="T1054" i="8"/>
  <c r="AA822" i="8"/>
  <c r="K842" i="8"/>
  <c r="W928" i="8"/>
  <c r="W929" i="8" s="1"/>
  <c r="W938" i="8" s="1"/>
  <c r="M1035" i="8"/>
  <c r="M1044" i="8" s="1"/>
  <c r="R1054" i="8"/>
  <c r="S822" i="8"/>
  <c r="M843" i="8"/>
  <c r="O928" i="8"/>
  <c r="O929" i="8" s="1"/>
  <c r="O938" i="8" s="1"/>
  <c r="AJ1054" i="8"/>
  <c r="P1054" i="8"/>
  <c r="K611" i="8"/>
  <c r="K620" i="8" s="1"/>
  <c r="N650" i="8"/>
  <c r="N694" i="8" s="1"/>
  <c r="AH1054" i="8"/>
  <c r="L1054" i="8"/>
  <c r="U1034" i="8"/>
  <c r="U1035" i="8" s="1"/>
  <c r="U1044" i="8" s="1"/>
  <c r="J756" i="8"/>
  <c r="J800" i="8" s="1"/>
  <c r="AF1054" i="8"/>
  <c r="K1054" i="8"/>
  <c r="N1055" i="8"/>
  <c r="S843" i="8"/>
  <c r="U967" i="8"/>
  <c r="U968" i="8" s="1"/>
  <c r="U1012" i="8" s="1"/>
  <c r="L650" i="8"/>
  <c r="AH822" i="8"/>
  <c r="Z822" i="8"/>
  <c r="R822" i="8"/>
  <c r="AH843" i="8"/>
  <c r="Z843" i="8"/>
  <c r="R843" i="8"/>
  <c r="AE842" i="8"/>
  <c r="W842" i="8"/>
  <c r="O842" i="8"/>
  <c r="AE755" i="8"/>
  <c r="W755" i="8"/>
  <c r="W756" i="8" s="1"/>
  <c r="O755" i="8"/>
  <c r="O756" i="8" s="1"/>
  <c r="AL861" i="8"/>
  <c r="AL862" i="8" s="1"/>
  <c r="AL906" i="8" s="1"/>
  <c r="AD861" i="8"/>
  <c r="AD862" i="8" s="1"/>
  <c r="AD906" i="8" s="1"/>
  <c r="V861" i="8"/>
  <c r="V862" i="8" s="1"/>
  <c r="V906" i="8" s="1"/>
  <c r="AL928" i="8"/>
  <c r="AL929" i="8" s="1"/>
  <c r="AL938" i="8" s="1"/>
  <c r="AD928" i="8"/>
  <c r="AD929" i="8" s="1"/>
  <c r="AD938" i="8" s="1"/>
  <c r="V928" i="8"/>
  <c r="N949" i="8"/>
  <c r="AJ967" i="8"/>
  <c r="AJ968" i="8" s="1"/>
  <c r="AJ1012" i="8" s="1"/>
  <c r="AB967" i="8"/>
  <c r="AB968" i="8" s="1"/>
  <c r="AB1012" i="8" s="1"/>
  <c r="T967" i="8"/>
  <c r="T968" i="8" s="1"/>
  <c r="T1012" i="8" s="1"/>
  <c r="AJ1034" i="8"/>
  <c r="AJ1035" i="8" s="1"/>
  <c r="AJ1044" i="8" s="1"/>
  <c r="AB1034" i="8"/>
  <c r="AB1035" i="8" s="1"/>
  <c r="AB1044" i="8" s="1"/>
  <c r="T1034" i="8"/>
  <c r="T1035" i="8" s="1"/>
  <c r="T1044" i="8" s="1"/>
  <c r="AG1054" i="8"/>
  <c r="Y1054" i="8"/>
  <c r="Q1054" i="8"/>
  <c r="AA843" i="8"/>
  <c r="AK967" i="8"/>
  <c r="AK968" i="8" s="1"/>
  <c r="AK1012" i="8" s="1"/>
  <c r="AG822" i="8"/>
  <c r="Y822" i="8"/>
  <c r="Q822" i="8"/>
  <c r="AG843" i="8"/>
  <c r="Y843" i="8"/>
  <c r="Q843" i="8"/>
  <c r="AL842" i="8"/>
  <c r="AD842" i="8"/>
  <c r="V842" i="8"/>
  <c r="N842" i="8"/>
  <c r="AL755" i="8"/>
  <c r="AD755" i="8"/>
  <c r="AD756" i="8" s="1"/>
  <c r="V755" i="8"/>
  <c r="V756" i="8" s="1"/>
  <c r="AK861" i="8"/>
  <c r="AK862" i="8" s="1"/>
  <c r="AK864" i="8" s="1"/>
  <c r="AC861" i="8"/>
  <c r="AC862" i="8" s="1"/>
  <c r="AC906" i="8" s="1"/>
  <c r="U861" i="8"/>
  <c r="U862" i="8" s="1"/>
  <c r="U906" i="8" s="1"/>
  <c r="AK928" i="8"/>
  <c r="AK929" i="8" s="1"/>
  <c r="AK938" i="8" s="1"/>
  <c r="AC928" i="8"/>
  <c r="AC929" i="8" s="1"/>
  <c r="AC938" i="8" s="1"/>
  <c r="U928" i="8"/>
  <c r="U929" i="8" s="1"/>
  <c r="U938" i="8" s="1"/>
  <c r="U949" i="8"/>
  <c r="AI967" i="8"/>
  <c r="AI968" i="8" s="1"/>
  <c r="AI1012" i="8" s="1"/>
  <c r="AA967" i="8"/>
  <c r="AA968" i="8" s="1"/>
  <c r="S967" i="8"/>
  <c r="S968" i="8" s="1"/>
  <c r="S1012" i="8" s="1"/>
  <c r="AI1034" i="8"/>
  <c r="AI1035" i="8" s="1"/>
  <c r="AI1044" i="8" s="1"/>
  <c r="AA1034" i="8"/>
  <c r="AA1035" i="8" s="1"/>
  <c r="AA1044" i="8" s="1"/>
  <c r="S1034" i="8"/>
  <c r="S1035" i="8" s="1"/>
  <c r="S1044" i="8" s="1"/>
  <c r="M544" i="8"/>
  <c r="M588" i="8" s="1"/>
  <c r="AF822" i="8"/>
  <c r="X822" i="8"/>
  <c r="P822" i="8"/>
  <c r="AF843" i="8"/>
  <c r="X843" i="8"/>
  <c r="P843" i="8"/>
  <c r="AK842" i="8"/>
  <c r="AC842" i="8"/>
  <c r="U842" i="8"/>
  <c r="M842" i="8"/>
  <c r="AK755" i="8"/>
  <c r="AK756" i="8" s="1"/>
  <c r="AC755" i="8"/>
  <c r="AC756" i="8" s="1"/>
  <c r="U755" i="8"/>
  <c r="U756" i="8" s="1"/>
  <c r="AJ861" i="8"/>
  <c r="AB861" i="8"/>
  <c r="T861" i="8"/>
  <c r="T862" i="8" s="1"/>
  <c r="AJ928" i="8"/>
  <c r="AJ929" i="8" s="1"/>
  <c r="AJ938" i="8" s="1"/>
  <c r="AB928" i="8"/>
  <c r="AB929" i="8" s="1"/>
  <c r="AB938" i="8" s="1"/>
  <c r="T928" i="8"/>
  <c r="T929" i="8" s="1"/>
  <c r="T938" i="8" s="1"/>
  <c r="T949" i="8"/>
  <c r="AH967" i="8"/>
  <c r="AH968" i="8" s="1"/>
  <c r="Z967" i="8"/>
  <c r="R967" i="8"/>
  <c r="R968" i="8" s="1"/>
  <c r="R1012" i="8" s="1"/>
  <c r="AH1034" i="8"/>
  <c r="AH1035" i="8" s="1"/>
  <c r="AH1044" i="8" s="1"/>
  <c r="Z1034" i="8"/>
  <c r="Z1035" i="8" s="1"/>
  <c r="Z1044" i="8" s="1"/>
  <c r="R1034" i="8"/>
  <c r="R1035" i="8" s="1"/>
  <c r="R1044" i="8" s="1"/>
  <c r="AE1054" i="8"/>
  <c r="W1054" i="8"/>
  <c r="O1054" i="8"/>
  <c r="AE822" i="8"/>
  <c r="W822" i="8"/>
  <c r="O822" i="8"/>
  <c r="O823" i="8" s="1"/>
  <c r="O832" i="8" s="1"/>
  <c r="AE843" i="8"/>
  <c r="W843" i="8"/>
  <c r="O843" i="8"/>
  <c r="AJ842" i="8"/>
  <c r="AB842" i="8"/>
  <c r="T842" i="8"/>
  <c r="L842" i="8"/>
  <c r="AJ755" i="8"/>
  <c r="AJ756" i="8" s="1"/>
  <c r="AB755" i="8"/>
  <c r="AB756" i="8" s="1"/>
  <c r="T755" i="8"/>
  <c r="T756" i="8" s="1"/>
  <c r="AI861" i="8"/>
  <c r="AI862" i="8" s="1"/>
  <c r="AI906" i="8" s="1"/>
  <c r="AA861" i="8"/>
  <c r="AA862" i="8" s="1"/>
  <c r="S861" i="8"/>
  <c r="S862" i="8" s="1"/>
  <c r="S906" i="8" s="1"/>
  <c r="J929" i="8"/>
  <c r="J938" i="8" s="1"/>
  <c r="AI928" i="8"/>
  <c r="AI929" i="8" s="1"/>
  <c r="AI938" i="8" s="1"/>
  <c r="AA928" i="8"/>
  <c r="AA929" i="8" s="1"/>
  <c r="AA938" i="8" s="1"/>
  <c r="S928" i="8"/>
  <c r="S929" i="8" s="1"/>
  <c r="S938" i="8" s="1"/>
  <c r="AG967" i="8"/>
  <c r="AG968" i="8" s="1"/>
  <c r="AG970" i="8" s="1"/>
  <c r="Y967" i="8"/>
  <c r="Q967" i="8"/>
  <c r="Q968" i="8" s="1"/>
  <c r="Q1012" i="8" s="1"/>
  <c r="AG1034" i="8"/>
  <c r="AG1035" i="8" s="1"/>
  <c r="AG1044" i="8" s="1"/>
  <c r="Y1034" i="8"/>
  <c r="Y1035" i="8" s="1"/>
  <c r="Y1044" i="8" s="1"/>
  <c r="Q1034" i="8"/>
  <c r="Q1035" i="8" s="1"/>
  <c r="Q1044" i="8" s="1"/>
  <c r="AL1054" i="8"/>
  <c r="AD1054" i="8"/>
  <c r="V1054" i="8"/>
  <c r="N1054" i="8"/>
  <c r="AI843" i="8"/>
  <c r="AC967" i="8"/>
  <c r="AC968" i="8" s="1"/>
  <c r="AL822" i="8"/>
  <c r="AD822" i="8"/>
  <c r="V822" i="8"/>
  <c r="AL843" i="8"/>
  <c r="AD843" i="8"/>
  <c r="V843" i="8"/>
  <c r="N843" i="8"/>
  <c r="AI842" i="8"/>
  <c r="AA842" i="8"/>
  <c r="S842" i="8"/>
  <c r="AI755" i="8"/>
  <c r="AI756" i="8" s="1"/>
  <c r="AA755" i="8"/>
  <c r="AA756" i="8" s="1"/>
  <c r="S755" i="8"/>
  <c r="S756" i="8" s="1"/>
  <c r="K756" i="8"/>
  <c r="K800" i="8" s="1"/>
  <c r="AF756" i="8"/>
  <c r="AH861" i="8"/>
  <c r="Z861" i="8"/>
  <c r="Z862" i="8" s="1"/>
  <c r="Z906" i="8" s="1"/>
  <c r="R861" i="8"/>
  <c r="R862" i="8" s="1"/>
  <c r="R864" i="8" s="1"/>
  <c r="AH928" i="8"/>
  <c r="AH929" i="8" s="1"/>
  <c r="AH938" i="8" s="1"/>
  <c r="Z928" i="8"/>
  <c r="R928" i="8"/>
  <c r="R929" i="8" s="1"/>
  <c r="R938" i="8" s="1"/>
  <c r="R949" i="8"/>
  <c r="AF967" i="8"/>
  <c r="AF968" i="8" s="1"/>
  <c r="AF1012" i="8" s="1"/>
  <c r="X967" i="8"/>
  <c r="P967" i="8"/>
  <c r="P968" i="8" s="1"/>
  <c r="P1012" i="8" s="1"/>
  <c r="AF1034" i="8"/>
  <c r="AF1035" i="8" s="1"/>
  <c r="AF1044" i="8" s="1"/>
  <c r="X1034" i="8"/>
  <c r="P1034" i="8"/>
  <c r="P1035" i="8" s="1"/>
  <c r="P1044" i="8" s="1"/>
  <c r="AK1054" i="8"/>
  <c r="AC1054" i="8"/>
  <c r="U1054" i="8"/>
  <c r="M1054" i="8"/>
  <c r="AK822" i="8"/>
  <c r="AC822" i="8"/>
  <c r="U822" i="8"/>
  <c r="AK843" i="8"/>
  <c r="AC843" i="8"/>
  <c r="U843" i="8"/>
  <c r="AH842" i="8"/>
  <c r="Z842" i="8"/>
  <c r="AH755" i="8"/>
  <c r="Z755" i="8"/>
  <c r="Z756" i="8" s="1"/>
  <c r="R755" i="8"/>
  <c r="R756" i="8" s="1"/>
  <c r="AG861" i="8"/>
  <c r="AG862" i="8" s="1"/>
  <c r="AG906" i="8" s="1"/>
  <c r="Y861" i="8"/>
  <c r="Y862" i="8" s="1"/>
  <c r="Y906" i="8" s="1"/>
  <c r="Q861" i="8"/>
  <c r="Q862" i="8" s="1"/>
  <c r="Q906" i="8" s="1"/>
  <c r="AG928" i="8"/>
  <c r="AG929" i="8" s="1"/>
  <c r="AG938" i="8" s="1"/>
  <c r="Y928" i="8"/>
  <c r="Q928" i="8"/>
  <c r="Q929" i="8" s="1"/>
  <c r="Q938" i="8" s="1"/>
  <c r="AE967" i="8"/>
  <c r="AE968" i="8" s="1"/>
  <c r="AE970" i="8" s="1"/>
  <c r="W967" i="8"/>
  <c r="W968" i="8" s="1"/>
  <c r="O967" i="8"/>
  <c r="O968" i="8" s="1"/>
  <c r="O970" i="8" s="1"/>
  <c r="AE1034" i="8"/>
  <c r="AE1035" i="8" s="1"/>
  <c r="AE1044" i="8" s="1"/>
  <c r="W1034" i="8"/>
  <c r="W1035" i="8" s="1"/>
  <c r="W1044" i="8" s="1"/>
  <c r="O1034" i="8"/>
  <c r="O1035" i="8" s="1"/>
  <c r="O1044" i="8" s="1"/>
  <c r="AJ822" i="8"/>
  <c r="AB822" i="8"/>
  <c r="T822" i="8"/>
  <c r="AJ843" i="8"/>
  <c r="AB843" i="8"/>
  <c r="T843" i="8"/>
  <c r="AG842" i="8"/>
  <c r="Y842" i="8"/>
  <c r="Q842" i="8"/>
  <c r="AG755" i="8"/>
  <c r="AG756" i="8" s="1"/>
  <c r="Y755" i="8"/>
  <c r="Y756" i="8" s="1"/>
  <c r="Q755" i="8"/>
  <c r="Q756" i="8" s="1"/>
  <c r="AF861" i="8"/>
  <c r="AF862" i="8" s="1"/>
  <c r="AF906" i="8" s="1"/>
  <c r="X861" i="8"/>
  <c r="X862" i="8" s="1"/>
  <c r="X906" i="8" s="1"/>
  <c r="P861" i="8"/>
  <c r="P862" i="8" s="1"/>
  <c r="P864" i="8" s="1"/>
  <c r="AF928" i="8"/>
  <c r="AF929" i="8" s="1"/>
  <c r="AF938" i="8" s="1"/>
  <c r="X928" i="8"/>
  <c r="X929" i="8" s="1"/>
  <c r="X938" i="8" s="1"/>
  <c r="P928" i="8"/>
  <c r="P929" i="8" s="1"/>
  <c r="P938" i="8" s="1"/>
  <c r="AL967" i="8"/>
  <c r="AL968" i="8" s="1"/>
  <c r="AL1012" i="8" s="1"/>
  <c r="AD967" i="8"/>
  <c r="AD968" i="8" s="1"/>
  <c r="AD1012" i="8" s="1"/>
  <c r="V967" i="8"/>
  <c r="V968" i="8" s="1"/>
  <c r="V1012" i="8" s="1"/>
  <c r="AL1034" i="8"/>
  <c r="AL1035" i="8" s="1"/>
  <c r="AL1044" i="8" s="1"/>
  <c r="AD1034" i="8"/>
  <c r="AD1035" i="8" s="1"/>
  <c r="AD1044" i="8" s="1"/>
  <c r="V1034" i="8"/>
  <c r="V1035" i="8" s="1"/>
  <c r="V1044" i="8" s="1"/>
  <c r="AI1054" i="8"/>
  <c r="AA1054" i="8"/>
  <c r="S1054" i="8"/>
  <c r="J968" i="8"/>
  <c r="J1012" i="8" s="1"/>
  <c r="K968" i="8"/>
  <c r="K1012" i="8" s="1"/>
  <c r="K1035" i="8"/>
  <c r="K1044" i="8" s="1"/>
  <c r="K823" i="8"/>
  <c r="K832" i="8" s="1"/>
  <c r="J862" i="8"/>
  <c r="J906" i="8" s="1"/>
  <c r="M929" i="8"/>
  <c r="M938" i="8" s="1"/>
  <c r="N544" i="8"/>
  <c r="N588" i="8" s="1"/>
  <c r="J717" i="8"/>
  <c r="J726" i="8" s="1"/>
  <c r="N823" i="8"/>
  <c r="N832" i="8" s="1"/>
  <c r="Y968" i="8"/>
  <c r="Y1012" i="8" s="1"/>
  <c r="AJ862" i="8"/>
  <c r="AJ906" i="8" s="1"/>
  <c r="AB862" i="8"/>
  <c r="AB864" i="8" s="1"/>
  <c r="L862" i="8"/>
  <c r="L906" i="8" s="1"/>
  <c r="L929" i="8"/>
  <c r="L938" i="8" s="1"/>
  <c r="K862" i="8"/>
  <c r="K906" i="8" s="1"/>
  <c r="K929" i="8"/>
  <c r="K938" i="8" s="1"/>
  <c r="L1035" i="8"/>
  <c r="L1044" i="8" s="1"/>
  <c r="AM862" i="8"/>
  <c r="AM906" i="8" s="1"/>
  <c r="AM929" i="8"/>
  <c r="AM938" i="8" s="1"/>
  <c r="N505" i="8"/>
  <c r="N514" i="8" s="1"/>
  <c r="Z929" i="8"/>
  <c r="Z938" i="8" s="1"/>
  <c r="N929" i="8"/>
  <c r="N938" i="8" s="1"/>
  <c r="X968" i="8"/>
  <c r="X1012" i="8" s="1"/>
  <c r="X1035" i="8"/>
  <c r="X1044" i="8" s="1"/>
  <c r="AM1035" i="8"/>
  <c r="AM1044" i="8" s="1"/>
  <c r="M756" i="8"/>
  <c r="M800" i="8" s="1"/>
  <c r="N862" i="8"/>
  <c r="N864" i="8" s="1"/>
  <c r="N756" i="8"/>
  <c r="N758" i="8" s="1"/>
  <c r="Y929" i="8"/>
  <c r="Y938" i="8" s="1"/>
  <c r="M823" i="8"/>
  <c r="M832" i="8" s="1"/>
  <c r="V929" i="8"/>
  <c r="V938" i="8" s="1"/>
  <c r="AL756" i="8"/>
  <c r="N968" i="8"/>
  <c r="N1012" i="8" s="1"/>
  <c r="AM756" i="8"/>
  <c r="AE756" i="8"/>
  <c r="L756" i="8"/>
  <c r="L800" i="8" s="1"/>
  <c r="M968" i="8"/>
  <c r="M1012" i="8" s="1"/>
  <c r="J1035" i="8"/>
  <c r="J1044" i="8" s="1"/>
  <c r="AM968" i="8"/>
  <c r="AM970" i="8" s="1"/>
  <c r="L968" i="8"/>
  <c r="L970" i="8" s="1"/>
  <c r="J650" i="8"/>
  <c r="J694" i="8" s="1"/>
  <c r="AH756" i="8"/>
  <c r="M862" i="8"/>
  <c r="M906" i="8" s="1"/>
  <c r="AH862" i="8"/>
  <c r="AH864" i="8" s="1"/>
  <c r="Z968" i="8"/>
  <c r="Z1012" i="8" s="1"/>
  <c r="J823" i="8"/>
  <c r="J832" i="8" s="1"/>
  <c r="N438" i="8"/>
  <c r="N440" i="8" s="1"/>
  <c r="K438" i="8"/>
  <c r="K482" i="8" s="1"/>
  <c r="AM737" i="8"/>
  <c r="AD716" i="8"/>
  <c r="J438" i="8"/>
  <c r="J440" i="8" s="1"/>
  <c r="P649" i="8"/>
  <c r="AL716" i="8"/>
  <c r="K650" i="8"/>
  <c r="K694" i="8" s="1"/>
  <c r="AF716" i="8"/>
  <c r="AL649" i="8"/>
  <c r="X716" i="8"/>
  <c r="AF649" i="8"/>
  <c r="V716" i="8"/>
  <c r="O610" i="8"/>
  <c r="O611" i="8" s="1"/>
  <c r="O620" i="8" s="1"/>
  <c r="AD649" i="8"/>
  <c r="P716" i="8"/>
  <c r="P717" i="8" s="1"/>
  <c r="P726" i="8" s="1"/>
  <c r="X649" i="8"/>
  <c r="K717" i="8"/>
  <c r="K726" i="8" s="1"/>
  <c r="K736" i="8"/>
  <c r="V630" i="8"/>
  <c r="V649" i="8"/>
  <c r="AK736" i="8"/>
  <c r="AC736" i="8"/>
  <c r="U736" i="8"/>
  <c r="M736" i="8"/>
  <c r="AM438" i="8"/>
  <c r="AM482" i="8" s="1"/>
  <c r="K544" i="8"/>
  <c r="K588" i="8" s="1"/>
  <c r="U630" i="8"/>
  <c r="AE649" i="8"/>
  <c r="W649" i="8"/>
  <c r="O649" i="8"/>
  <c r="O650" i="8" s="1"/>
  <c r="O694" i="8" s="1"/>
  <c r="AE716" i="8"/>
  <c r="W716" i="8"/>
  <c r="O716" i="8"/>
  <c r="O717" i="8" s="1"/>
  <c r="O726" i="8" s="1"/>
  <c r="AJ736" i="8"/>
  <c r="AB736" i="8"/>
  <c r="T736" i="8"/>
  <c r="L736" i="8"/>
  <c r="AE543" i="8"/>
  <c r="AE544" i="8" s="1"/>
  <c r="AK630" i="8"/>
  <c r="N630" i="8"/>
  <c r="AK649" i="8"/>
  <c r="AC649" i="8"/>
  <c r="U649" i="8"/>
  <c r="M650" i="8"/>
  <c r="M652" i="8" s="1"/>
  <c r="AK716" i="8"/>
  <c r="AC716" i="8"/>
  <c r="U716" i="8"/>
  <c r="M717" i="8"/>
  <c r="M726" i="8" s="1"/>
  <c r="AH736" i="8"/>
  <c r="Z736" i="8"/>
  <c r="R736" i="8"/>
  <c r="AL630" i="8"/>
  <c r="T630" i="8"/>
  <c r="AI736" i="8"/>
  <c r="AA736" i="8"/>
  <c r="S736" i="8"/>
  <c r="AK525" i="8"/>
  <c r="W543" i="8"/>
  <c r="W544" i="8" s="1"/>
  <c r="W588" i="8" s="1"/>
  <c r="AJ630" i="8"/>
  <c r="M630" i="8"/>
  <c r="AJ649" i="8"/>
  <c r="AB649" i="8"/>
  <c r="T649" i="8"/>
  <c r="AJ716" i="8"/>
  <c r="AB716" i="8"/>
  <c r="T716" i="8"/>
  <c r="AG736" i="8"/>
  <c r="Y736" i="8"/>
  <c r="Q736" i="8"/>
  <c r="L293" i="8"/>
  <c r="L302" i="8" s="1"/>
  <c r="AC525" i="8"/>
  <c r="O543" i="8"/>
  <c r="O544" i="8" s="1"/>
  <c r="O588" i="8" s="1"/>
  <c r="L544" i="8"/>
  <c r="L546" i="8" s="1"/>
  <c r="AD630" i="8"/>
  <c r="L630" i="8"/>
  <c r="AI649" i="8"/>
  <c r="AA649" i="8"/>
  <c r="S649" i="8"/>
  <c r="AI716" i="8"/>
  <c r="AA716" i="8"/>
  <c r="S716" i="8"/>
  <c r="AF736" i="8"/>
  <c r="X736" i="8"/>
  <c r="P736" i="8"/>
  <c r="U525" i="8"/>
  <c r="AE610" i="8"/>
  <c r="AC630" i="8"/>
  <c r="AH649" i="8"/>
  <c r="Z649" i="8"/>
  <c r="R649" i="8"/>
  <c r="AH716" i="8"/>
  <c r="Z716" i="8"/>
  <c r="R716" i="8"/>
  <c r="AE736" i="8"/>
  <c r="W736" i="8"/>
  <c r="O736" i="8"/>
  <c r="K505" i="8"/>
  <c r="K514" i="8" s="1"/>
  <c r="W610" i="8"/>
  <c r="M611" i="8"/>
  <c r="M620" i="8" s="1"/>
  <c r="AB630" i="8"/>
  <c r="AG649" i="8"/>
  <c r="Y649" i="8"/>
  <c r="Q649" i="8"/>
  <c r="AG716" i="8"/>
  <c r="Y716" i="8"/>
  <c r="Q716" i="8"/>
  <c r="AL736" i="8"/>
  <c r="AD736" i="8"/>
  <c r="V736" i="8"/>
  <c r="N736" i="8"/>
  <c r="AC437" i="8"/>
  <c r="AC438" i="8" s="1"/>
  <c r="AC482" i="8" s="1"/>
  <c r="R524" i="8"/>
  <c r="AC504" i="8"/>
  <c r="AC505" i="8" s="1"/>
  <c r="AC514" i="8" s="1"/>
  <c r="AG543" i="8"/>
  <c r="AG544" i="8" s="1"/>
  <c r="AG588" i="8" s="1"/>
  <c r="Y543" i="8"/>
  <c r="Y544" i="8" s="1"/>
  <c r="Y588" i="8" s="1"/>
  <c r="Q543" i="8"/>
  <c r="Q544" i="8" s="1"/>
  <c r="Q588" i="8" s="1"/>
  <c r="AG610" i="8"/>
  <c r="Y610" i="8"/>
  <c r="Q610" i="8"/>
  <c r="U437" i="8"/>
  <c r="U438" i="8" s="1"/>
  <c r="U482" i="8" s="1"/>
  <c r="U504" i="8"/>
  <c r="U505" i="8" s="1"/>
  <c r="U514" i="8" s="1"/>
  <c r="AF543" i="8"/>
  <c r="AF544" i="8" s="1"/>
  <c r="X543" i="8"/>
  <c r="X544" i="8" s="1"/>
  <c r="P543" i="8"/>
  <c r="P544" i="8" s="1"/>
  <c r="AF610" i="8"/>
  <c r="X610" i="8"/>
  <c r="P610" i="8"/>
  <c r="M438" i="8"/>
  <c r="M482" i="8" s="1"/>
  <c r="M525" i="8"/>
  <c r="M505" i="8"/>
  <c r="M514" i="8" s="1"/>
  <c r="AL543" i="8"/>
  <c r="AL544" i="8" s="1"/>
  <c r="AL588" i="8" s="1"/>
  <c r="AD543" i="8"/>
  <c r="AD544" i="8" s="1"/>
  <c r="AD588" i="8" s="1"/>
  <c r="V543" i="8"/>
  <c r="V544" i="8" s="1"/>
  <c r="V588" i="8" s="1"/>
  <c r="AL610" i="8"/>
  <c r="AD610" i="8"/>
  <c r="V610" i="8"/>
  <c r="N611" i="8"/>
  <c r="N620" i="8" s="1"/>
  <c r="AI630" i="8"/>
  <c r="AA630" i="8"/>
  <c r="S630" i="8"/>
  <c r="K630" i="8"/>
  <c r="L438" i="8"/>
  <c r="L482" i="8" s="1"/>
  <c r="L505" i="8"/>
  <c r="L514" i="8" s="1"/>
  <c r="AK543" i="8"/>
  <c r="AK544" i="8" s="1"/>
  <c r="AK588" i="8" s="1"/>
  <c r="AC543" i="8"/>
  <c r="AC544" i="8" s="1"/>
  <c r="AC588" i="8" s="1"/>
  <c r="U543" i="8"/>
  <c r="U544" i="8" s="1"/>
  <c r="U588" i="8" s="1"/>
  <c r="AK610" i="8"/>
  <c r="AC610" i="8"/>
  <c r="U610" i="8"/>
  <c r="AH630" i="8"/>
  <c r="Z630" i="8"/>
  <c r="R630" i="8"/>
  <c r="AJ543" i="8"/>
  <c r="AJ544" i="8" s="1"/>
  <c r="AJ588" i="8" s="1"/>
  <c r="AB543" i="8"/>
  <c r="AB544" i="8" s="1"/>
  <c r="T543" i="8"/>
  <c r="T544" i="8" s="1"/>
  <c r="AJ610" i="8"/>
  <c r="AB610" i="8"/>
  <c r="T610" i="8"/>
  <c r="L611" i="8"/>
  <c r="L620" i="8" s="1"/>
  <c r="AG630" i="8"/>
  <c r="Y630" i="8"/>
  <c r="Q630" i="8"/>
  <c r="AH524" i="8"/>
  <c r="AI543" i="8"/>
  <c r="AI544" i="8" s="1"/>
  <c r="AI588" i="8" s="1"/>
  <c r="AA543" i="8"/>
  <c r="AA544" i="8" s="1"/>
  <c r="AA588" i="8" s="1"/>
  <c r="S543" i="8"/>
  <c r="S544" i="8" s="1"/>
  <c r="S546" i="8" s="1"/>
  <c r="J611" i="8"/>
  <c r="J620" i="8" s="1"/>
  <c r="AI610" i="8"/>
  <c r="AA610" i="8"/>
  <c r="S610" i="8"/>
  <c r="AF630" i="8"/>
  <c r="X630" i="8"/>
  <c r="P630" i="8"/>
  <c r="AK437" i="8"/>
  <c r="AK438" i="8" s="1"/>
  <c r="AK482" i="8" s="1"/>
  <c r="Z524" i="8"/>
  <c r="AK504" i="8"/>
  <c r="AK505" i="8" s="1"/>
  <c r="AK514" i="8" s="1"/>
  <c r="AH543" i="8"/>
  <c r="AH544" i="8" s="1"/>
  <c r="AH588" i="8" s="1"/>
  <c r="Z543" i="8"/>
  <c r="Z544" i="8" s="1"/>
  <c r="Z588" i="8" s="1"/>
  <c r="R543" i="8"/>
  <c r="R544" i="8" s="1"/>
  <c r="R588" i="8" s="1"/>
  <c r="AM544" i="8"/>
  <c r="AM588" i="8" s="1"/>
  <c r="AH610" i="8"/>
  <c r="Z610" i="8"/>
  <c r="R610" i="8"/>
  <c r="AE630" i="8"/>
  <c r="W630" i="8"/>
  <c r="O630" i="8"/>
  <c r="AJ437" i="8"/>
  <c r="AJ438" i="8" s="1"/>
  <c r="AJ482" i="8" s="1"/>
  <c r="AB437" i="8"/>
  <c r="AB438" i="8" s="1"/>
  <c r="AB440" i="8" s="1"/>
  <c r="T437" i="8"/>
  <c r="T438" i="8" s="1"/>
  <c r="T440" i="8" s="1"/>
  <c r="AJ525" i="8"/>
  <c r="AB525" i="8"/>
  <c r="T525" i="8"/>
  <c r="AG524" i="8"/>
  <c r="Y524" i="8"/>
  <c r="Q524" i="8"/>
  <c r="AJ504" i="8"/>
  <c r="AJ505" i="8" s="1"/>
  <c r="AJ514" i="8" s="1"/>
  <c r="AB504" i="8"/>
  <c r="AB505" i="8" s="1"/>
  <c r="AB514" i="8" s="1"/>
  <c r="T504" i="8"/>
  <c r="T505" i="8" s="1"/>
  <c r="T514" i="8" s="1"/>
  <c r="AI437" i="8"/>
  <c r="AI438" i="8" s="1"/>
  <c r="AI482" i="8" s="1"/>
  <c r="AA437" i="8"/>
  <c r="AA438" i="8" s="1"/>
  <c r="AA440" i="8" s="1"/>
  <c r="S437" i="8"/>
  <c r="S438" i="8" s="1"/>
  <c r="S482" i="8" s="1"/>
  <c r="AI525" i="8"/>
  <c r="AA525" i="8"/>
  <c r="S525" i="8"/>
  <c r="AF524" i="8"/>
  <c r="X524" i="8"/>
  <c r="P524" i="8"/>
  <c r="AI504" i="8"/>
  <c r="AI505" i="8" s="1"/>
  <c r="AI514" i="8" s="1"/>
  <c r="AA504" i="8"/>
  <c r="AA505" i="8" s="1"/>
  <c r="AA514" i="8" s="1"/>
  <c r="S504" i="8"/>
  <c r="S505" i="8" s="1"/>
  <c r="S514" i="8" s="1"/>
  <c r="AH437" i="8"/>
  <c r="AH438" i="8" s="1"/>
  <c r="Z437" i="8"/>
  <c r="Z438" i="8" s="1"/>
  <c r="R437" i="8"/>
  <c r="R438" i="8" s="1"/>
  <c r="AH525" i="8"/>
  <c r="Z525" i="8"/>
  <c r="R525" i="8"/>
  <c r="AE524" i="8"/>
  <c r="W524" i="8"/>
  <c r="O524" i="8"/>
  <c r="AH504" i="8"/>
  <c r="AH505" i="8" s="1"/>
  <c r="AH514" i="8" s="1"/>
  <c r="Z504" i="8"/>
  <c r="Z505" i="8" s="1"/>
  <c r="Z514" i="8" s="1"/>
  <c r="R504" i="8"/>
  <c r="R505" i="8" s="1"/>
  <c r="R514" i="8" s="1"/>
  <c r="AG437" i="8"/>
  <c r="AG438" i="8" s="1"/>
  <c r="AG482" i="8" s="1"/>
  <c r="Y437" i="8"/>
  <c r="Y438" i="8" s="1"/>
  <c r="Y482" i="8" s="1"/>
  <c r="Q437" i="8"/>
  <c r="Q438" i="8" s="1"/>
  <c r="Q482" i="8" s="1"/>
  <c r="AG525" i="8"/>
  <c r="Y525" i="8"/>
  <c r="Q525" i="8"/>
  <c r="AL524" i="8"/>
  <c r="AD524" i="8"/>
  <c r="V524" i="8"/>
  <c r="N524" i="8"/>
  <c r="AG504" i="8"/>
  <c r="AG505" i="8" s="1"/>
  <c r="AG514" i="8" s="1"/>
  <c r="Y504" i="8"/>
  <c r="Y505" i="8" s="1"/>
  <c r="Y514" i="8" s="1"/>
  <c r="Q504" i="8"/>
  <c r="Q505" i="8" s="1"/>
  <c r="Q514" i="8" s="1"/>
  <c r="AF437" i="8"/>
  <c r="AF438" i="8" s="1"/>
  <c r="AF482" i="8" s="1"/>
  <c r="X437" i="8"/>
  <c r="X438" i="8" s="1"/>
  <c r="X482" i="8" s="1"/>
  <c r="P437" i="8"/>
  <c r="P438" i="8" s="1"/>
  <c r="P482" i="8" s="1"/>
  <c r="AF525" i="8"/>
  <c r="X525" i="8"/>
  <c r="P525" i="8"/>
  <c r="AK524" i="8"/>
  <c r="AC524" i="8"/>
  <c r="U524" i="8"/>
  <c r="M524" i="8"/>
  <c r="AF504" i="8"/>
  <c r="AF505" i="8" s="1"/>
  <c r="AF514" i="8" s="1"/>
  <c r="X504" i="8"/>
  <c r="X505" i="8" s="1"/>
  <c r="X514" i="8" s="1"/>
  <c r="P504" i="8"/>
  <c r="P505" i="8" s="1"/>
  <c r="P514" i="8" s="1"/>
  <c r="AE437" i="8"/>
  <c r="AE438" i="8" s="1"/>
  <c r="AE482" i="8" s="1"/>
  <c r="W437" i="8"/>
  <c r="W438" i="8" s="1"/>
  <c r="W482" i="8" s="1"/>
  <c r="O437" i="8"/>
  <c r="O438" i="8" s="1"/>
  <c r="O482" i="8" s="1"/>
  <c r="AE525" i="8"/>
  <c r="W525" i="8"/>
  <c r="O525" i="8"/>
  <c r="AJ524" i="8"/>
  <c r="AB524" i="8"/>
  <c r="T524" i="8"/>
  <c r="L524" i="8"/>
  <c r="AE504" i="8"/>
  <c r="AE505" i="8" s="1"/>
  <c r="AE514" i="8" s="1"/>
  <c r="W504" i="8"/>
  <c r="W505" i="8" s="1"/>
  <c r="W514" i="8" s="1"/>
  <c r="O504" i="8"/>
  <c r="O505" i="8" s="1"/>
  <c r="O514" i="8" s="1"/>
  <c r="AL437" i="8"/>
  <c r="AL438" i="8" s="1"/>
  <c r="AL440" i="8" s="1"/>
  <c r="AD437" i="8"/>
  <c r="AD438" i="8" s="1"/>
  <c r="AD482" i="8" s="1"/>
  <c r="V437" i="8"/>
  <c r="V438" i="8" s="1"/>
  <c r="V440" i="8" s="1"/>
  <c r="AL525" i="8"/>
  <c r="AD525" i="8"/>
  <c r="V525" i="8"/>
  <c r="N525" i="8"/>
  <c r="AI524" i="8"/>
  <c r="AA524" i="8"/>
  <c r="S524" i="8"/>
  <c r="K524" i="8"/>
  <c r="AL504" i="8"/>
  <c r="AL505" i="8" s="1"/>
  <c r="AL514" i="8" s="1"/>
  <c r="AD504" i="8"/>
  <c r="AD505" i="8" s="1"/>
  <c r="AD514" i="8" s="1"/>
  <c r="V504" i="8"/>
  <c r="V505" i="8" s="1"/>
  <c r="V514" i="8" s="1"/>
  <c r="J505" i="8"/>
  <c r="J514" i="8" s="1"/>
  <c r="L399" i="8"/>
  <c r="L408" i="8" s="1"/>
  <c r="K120" i="8"/>
  <c r="K164" i="8" s="1"/>
  <c r="M399" i="8"/>
  <c r="M408" i="8" s="1"/>
  <c r="L226" i="8"/>
  <c r="L270" i="8" s="1"/>
  <c r="K226" i="8"/>
  <c r="K270" i="8" s="1"/>
  <c r="L332" i="8"/>
  <c r="L376" i="8" s="1"/>
  <c r="K399" i="8"/>
  <c r="K408" i="8" s="1"/>
  <c r="N226" i="8"/>
  <c r="N270" i="8" s="1"/>
  <c r="J332" i="8"/>
  <c r="J376" i="8" s="1"/>
  <c r="K332" i="8"/>
  <c r="K376" i="8" s="1"/>
  <c r="N399" i="8"/>
  <c r="N408" i="8" s="1"/>
  <c r="J418" i="8"/>
  <c r="M293" i="8"/>
  <c r="M302" i="8" s="1"/>
  <c r="N332" i="8"/>
  <c r="N334" i="8" s="1"/>
  <c r="M419" i="8"/>
  <c r="O331" i="8"/>
  <c r="O332" i="8" s="1"/>
  <c r="N313" i="8"/>
  <c r="M313" i="8"/>
  <c r="L312" i="8"/>
  <c r="K293" i="8"/>
  <c r="K302" i="8" s="1"/>
  <c r="P186" i="8"/>
  <c r="P187" i="8" s="1"/>
  <c r="P196" i="8" s="1"/>
  <c r="J206" i="8"/>
  <c r="N293" i="8"/>
  <c r="N302" i="8" s="1"/>
  <c r="J312" i="8"/>
  <c r="M206" i="8"/>
  <c r="O398" i="8"/>
  <c r="O399" i="8" s="1"/>
  <c r="O408" i="8" s="1"/>
  <c r="M226" i="8"/>
  <c r="M270" i="8" s="1"/>
  <c r="K418" i="8"/>
  <c r="P225" i="8"/>
  <c r="P226" i="8" s="1"/>
  <c r="Q292" i="8"/>
  <c r="Q293" i="8" s="1"/>
  <c r="Q302" i="8" s="1"/>
  <c r="L694" i="8"/>
  <c r="L652" i="8"/>
  <c r="L832" i="8"/>
  <c r="J399" i="8"/>
  <c r="J408" i="8" s="1"/>
  <c r="P292" i="8"/>
  <c r="P293" i="8" s="1"/>
  <c r="P302" i="8" s="1"/>
  <c r="O225" i="8"/>
  <c r="O226" i="8" s="1"/>
  <c r="O292" i="8"/>
  <c r="O293" i="8" s="1"/>
  <c r="O302" i="8" s="1"/>
  <c r="K312" i="8"/>
  <c r="M332" i="8"/>
  <c r="J293" i="8"/>
  <c r="J302" i="8" s="1"/>
  <c r="J226" i="8"/>
  <c r="J228" i="8" s="1"/>
  <c r="M207" i="8"/>
  <c r="K206" i="8"/>
  <c r="O186" i="8"/>
  <c r="O187" i="8" s="1"/>
  <c r="O196" i="8" s="1"/>
  <c r="L206" i="8"/>
  <c r="J187" i="8"/>
  <c r="J196" i="8" s="1"/>
  <c r="N187" i="8"/>
  <c r="N196" i="8" s="1"/>
  <c r="N120" i="8"/>
  <c r="N164" i="8" s="1"/>
  <c r="L187" i="8"/>
  <c r="L196" i="8" s="1"/>
  <c r="AH119" i="8"/>
  <c r="AH120" i="8" s="1"/>
  <c r="Z119" i="8"/>
  <c r="Z120" i="8" s="1"/>
  <c r="R119" i="8"/>
  <c r="R120" i="8" s="1"/>
  <c r="M187" i="8"/>
  <c r="M196" i="8" s="1"/>
  <c r="L120" i="8"/>
  <c r="L164" i="8" s="1"/>
  <c r="AG119" i="8"/>
  <c r="AG120" i="8" s="1"/>
  <c r="AG164" i="8" s="1"/>
  <c r="Y119" i="8"/>
  <c r="Y120" i="8" s="1"/>
  <c r="Y122" i="8" s="1"/>
  <c r="Q119" i="8"/>
  <c r="Q120" i="8" s="1"/>
  <c r="Q164" i="8" s="1"/>
  <c r="K187" i="8"/>
  <c r="K196" i="8" s="1"/>
  <c r="AF119" i="8"/>
  <c r="AF120" i="8" s="1"/>
  <c r="AF122" i="8" s="1"/>
  <c r="X119" i="8"/>
  <c r="X120" i="8" s="1"/>
  <c r="P119" i="8"/>
  <c r="P120" i="8" s="1"/>
  <c r="P164" i="8" s="1"/>
  <c r="AM120" i="8"/>
  <c r="AM164" i="8" s="1"/>
  <c r="AE119" i="8"/>
  <c r="AE120" i="8" s="1"/>
  <c r="W119" i="8"/>
  <c r="W120" i="8" s="1"/>
  <c r="W164" i="8" s="1"/>
  <c r="O119" i="8"/>
  <c r="O120" i="8" s="1"/>
  <c r="O164" i="8" s="1"/>
  <c r="AL119" i="8"/>
  <c r="AL120" i="8" s="1"/>
  <c r="AL164" i="8" s="1"/>
  <c r="AD119" i="8"/>
  <c r="AD120" i="8" s="1"/>
  <c r="AD164" i="8" s="1"/>
  <c r="V119" i="8"/>
  <c r="V120" i="8" s="1"/>
  <c r="V164" i="8" s="1"/>
  <c r="AK119" i="8"/>
  <c r="AK120" i="8" s="1"/>
  <c r="AC119" i="8"/>
  <c r="AC120" i="8" s="1"/>
  <c r="U119" i="8"/>
  <c r="U120" i="8" s="1"/>
  <c r="AJ119" i="8"/>
  <c r="AJ120" i="8" s="1"/>
  <c r="AB119" i="8"/>
  <c r="AB120" i="8" s="1"/>
  <c r="T119" i="8"/>
  <c r="T120" i="8" s="1"/>
  <c r="T164" i="8" s="1"/>
  <c r="AI119" i="8"/>
  <c r="AI120" i="8" s="1"/>
  <c r="AI164" i="8" s="1"/>
  <c r="AA119" i="8"/>
  <c r="AA120" i="8" s="1"/>
  <c r="AA122" i="8" s="1"/>
  <c r="S119" i="8"/>
  <c r="S120" i="8" s="1"/>
  <c r="S164" i="8" s="1"/>
  <c r="M120" i="8"/>
  <c r="M164" i="8" s="1"/>
  <c r="J122" i="8"/>
  <c r="K80" i="8"/>
  <c r="L80" i="8"/>
  <c r="M80" i="8"/>
  <c r="N80" i="8"/>
  <c r="R79" i="8"/>
  <c r="S79" i="8"/>
  <c r="T79" i="8"/>
  <c r="U79" i="8"/>
  <c r="V79" i="8"/>
  <c r="W79" i="8"/>
  <c r="X79" i="8"/>
  <c r="Y79" i="8"/>
  <c r="Z79" i="8"/>
  <c r="AA79" i="8"/>
  <c r="AB79" i="8"/>
  <c r="AC79" i="8"/>
  <c r="AD79" i="8"/>
  <c r="AE79" i="8"/>
  <c r="AF79" i="8"/>
  <c r="AG79" i="8"/>
  <c r="AH79" i="8"/>
  <c r="AI79" i="8"/>
  <c r="AJ79" i="8"/>
  <c r="AK79" i="8"/>
  <c r="AL79" i="8"/>
  <c r="AM79" i="8"/>
  <c r="K79" i="8"/>
  <c r="L79" i="8"/>
  <c r="M79" i="8"/>
  <c r="N79" i="8"/>
  <c r="O79" i="8"/>
  <c r="P79" i="8"/>
  <c r="Q79" i="8"/>
  <c r="E80" i="8"/>
  <c r="G80" i="8"/>
  <c r="J80" i="8"/>
  <c r="J79" i="8"/>
  <c r="G79" i="8"/>
  <c r="E79" i="8"/>
  <c r="K13" i="8"/>
  <c r="L13" i="8"/>
  <c r="M13" i="8"/>
  <c r="N13" i="8"/>
  <c r="AM80" i="8"/>
  <c r="AM13" i="8"/>
  <c r="G13" i="8"/>
  <c r="J13"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G12" i="8"/>
  <c r="E12" i="8"/>
  <c r="J652" i="8" l="1"/>
  <c r="J758" i="8"/>
  <c r="K758" i="8"/>
  <c r="N652" i="8"/>
  <c r="N321" i="8"/>
  <c r="N957" i="8"/>
  <c r="N533" i="8"/>
  <c r="N851" i="8"/>
  <c r="N427" i="8"/>
  <c r="N745" i="8"/>
  <c r="N1063" i="8"/>
  <c r="N639" i="8"/>
  <c r="N215" i="8"/>
  <c r="N546" i="8"/>
  <c r="J588" i="8"/>
  <c r="M758" i="8"/>
  <c r="AJ440" i="8"/>
  <c r="N800" i="8"/>
  <c r="AB906" i="8"/>
  <c r="V546" i="8"/>
  <c r="AI546" i="8"/>
  <c r="AM546" i="8"/>
  <c r="M546" i="8"/>
  <c r="AA864" i="8"/>
  <c r="AA906" i="8"/>
  <c r="S970" i="8"/>
  <c r="L1012" i="8"/>
  <c r="L758" i="8"/>
  <c r="J864" i="8"/>
  <c r="P949" i="8"/>
  <c r="Q970" i="8"/>
  <c r="S949" i="8"/>
  <c r="Q949" i="8"/>
  <c r="V949" i="8"/>
  <c r="N906" i="8"/>
  <c r="AA1012" i="8"/>
  <c r="AA970" i="8"/>
  <c r="AH1012" i="8"/>
  <c r="AH970" i="8"/>
  <c r="L948" i="8"/>
  <c r="AK970" i="8"/>
  <c r="AG1012" i="8"/>
  <c r="W949" i="8"/>
  <c r="T906" i="8"/>
  <c r="T864" i="8"/>
  <c r="Q737" i="8"/>
  <c r="R737" i="8"/>
  <c r="AA737" i="8"/>
  <c r="N737" i="8"/>
  <c r="U737" i="8"/>
  <c r="AI864" i="8"/>
  <c r="Y737" i="8"/>
  <c r="Z737" i="8"/>
  <c r="AI737" i="8"/>
  <c r="T737" i="8"/>
  <c r="V737" i="8"/>
  <c r="AK737" i="8"/>
  <c r="O737" i="8"/>
  <c r="P737" i="8"/>
  <c r="X737" i="8"/>
  <c r="AH737" i="8"/>
  <c r="AB737" i="8"/>
  <c r="AE737" i="8"/>
  <c r="AF737" i="8"/>
  <c r="S864" i="8"/>
  <c r="AG737" i="8"/>
  <c r="W737" i="8"/>
  <c r="AL737" i="8"/>
  <c r="AJ864" i="8"/>
  <c r="S737" i="8"/>
  <c r="O1055" i="8"/>
  <c r="V864" i="8"/>
  <c r="Y970" i="8"/>
  <c r="J970" i="8"/>
  <c r="Q864" i="8"/>
  <c r="AC864" i="8"/>
  <c r="AF864" i="8"/>
  <c r="X970" i="8"/>
  <c r="O1012" i="8"/>
  <c r="P906" i="8"/>
  <c r="K970" i="8"/>
  <c r="P970" i="8"/>
  <c r="AM864" i="8"/>
  <c r="AI970" i="8"/>
  <c r="L864" i="8"/>
  <c r="K864" i="8"/>
  <c r="U864" i="8"/>
  <c r="O864" i="8"/>
  <c r="W864" i="8"/>
  <c r="X864" i="8"/>
  <c r="AE864" i="8"/>
  <c r="AD864" i="8"/>
  <c r="Z864" i="8"/>
  <c r="AF970" i="8"/>
  <c r="AL970" i="8"/>
  <c r="Z970" i="8"/>
  <c r="J482" i="8"/>
  <c r="K440" i="8"/>
  <c r="AH906" i="8"/>
  <c r="Y546" i="8"/>
  <c r="U970" i="8"/>
  <c r="AL864" i="8"/>
  <c r="AK906" i="8"/>
  <c r="AM1012" i="8"/>
  <c r="AA482" i="8"/>
  <c r="Y864" i="8"/>
  <c r="M694" i="8"/>
  <c r="W546" i="8"/>
  <c r="N482" i="8"/>
  <c r="AD440" i="8"/>
  <c r="M864" i="8"/>
  <c r="V970" i="8"/>
  <c r="AJ970" i="8"/>
  <c r="AL546" i="8"/>
  <c r="AG864" i="8"/>
  <c r="M970" i="8"/>
  <c r="AH546" i="8"/>
  <c r="N970" i="8"/>
  <c r="R970" i="8"/>
  <c r="S440" i="8"/>
  <c r="AB970" i="8"/>
  <c r="T970" i="8"/>
  <c r="AA546" i="8"/>
  <c r="AB482" i="8"/>
  <c r="O546" i="8"/>
  <c r="S588" i="8"/>
  <c r="AC440" i="8"/>
  <c r="AE1012" i="8"/>
  <c r="AD970" i="8"/>
  <c r="AK546" i="8"/>
  <c r="R906" i="8"/>
  <c r="W1012" i="8"/>
  <c r="W970" i="8"/>
  <c r="K652" i="8"/>
  <c r="P440" i="8"/>
  <c r="M440" i="8"/>
  <c r="M228" i="8"/>
  <c r="AI440" i="8"/>
  <c r="AC1012" i="8"/>
  <c r="AC970" i="8"/>
  <c r="K546" i="8"/>
  <c r="R546" i="8"/>
  <c r="AJ737" i="8"/>
  <c r="AD737" i="8"/>
  <c r="AC737" i="8"/>
  <c r="AL482" i="8"/>
  <c r="AG440" i="8"/>
  <c r="X440" i="8"/>
  <c r="K122" i="8"/>
  <c r="L588" i="8"/>
  <c r="AE546" i="8"/>
  <c r="AE588" i="8"/>
  <c r="AF588" i="8"/>
  <c r="AF546" i="8"/>
  <c r="U440" i="8"/>
  <c r="AK440" i="8"/>
  <c r="AM440" i="8"/>
  <c r="AG546" i="8"/>
  <c r="AC546" i="8"/>
  <c r="T482" i="8"/>
  <c r="T588" i="8"/>
  <c r="T546" i="8"/>
  <c r="P588" i="8"/>
  <c r="P546" i="8"/>
  <c r="AB588" i="8"/>
  <c r="AB546" i="8"/>
  <c r="X588" i="8"/>
  <c r="X546" i="8"/>
  <c r="Q440" i="8"/>
  <c r="L440" i="8"/>
  <c r="W440" i="8"/>
  <c r="AD546" i="8"/>
  <c r="Z546" i="8"/>
  <c r="AJ546" i="8"/>
  <c r="N228" i="8"/>
  <c r="AE440" i="8"/>
  <c r="Q546" i="8"/>
  <c r="N631" i="8"/>
  <c r="U546" i="8"/>
  <c r="AH482" i="8"/>
  <c r="AH440" i="8"/>
  <c r="R440" i="8"/>
  <c r="R482" i="8"/>
  <c r="Z482" i="8"/>
  <c r="Z440" i="8"/>
  <c r="O440" i="8"/>
  <c r="AF440" i="8"/>
  <c r="L334" i="8"/>
  <c r="Y440" i="8"/>
  <c r="O652" i="8"/>
  <c r="K228" i="8"/>
  <c r="V482" i="8"/>
  <c r="N376" i="8"/>
  <c r="L228" i="8"/>
  <c r="J334" i="8"/>
  <c r="K334" i="8"/>
  <c r="O800" i="8"/>
  <c r="O758" i="8"/>
  <c r="N207" i="8"/>
  <c r="Q717" i="8"/>
  <c r="Q726" i="8" s="1"/>
  <c r="L418" i="8"/>
  <c r="P331" i="8"/>
  <c r="P332" i="8" s="1"/>
  <c r="P650" i="8"/>
  <c r="N419" i="8"/>
  <c r="P611" i="8"/>
  <c r="P620" i="8" s="1"/>
  <c r="P823" i="8"/>
  <c r="P832" i="8" s="1"/>
  <c r="P398" i="8"/>
  <c r="P399" i="8" s="1"/>
  <c r="P408" i="8" s="1"/>
  <c r="Y164" i="8"/>
  <c r="P270" i="8"/>
  <c r="P228" i="8"/>
  <c r="P122" i="8"/>
  <c r="O376" i="8"/>
  <c r="O334" i="8"/>
  <c r="M376" i="8"/>
  <c r="M334" i="8"/>
  <c r="J270" i="8"/>
  <c r="AA164" i="8"/>
  <c r="O270" i="8"/>
  <c r="O228" i="8"/>
  <c r="AM122" i="8"/>
  <c r="AI122" i="8"/>
  <c r="Q122" i="8"/>
  <c r="N122" i="8"/>
  <c r="L122" i="8"/>
  <c r="V122" i="8"/>
  <c r="AG122" i="8"/>
  <c r="Z164" i="8"/>
  <c r="Z122" i="8"/>
  <c r="AL122" i="8"/>
  <c r="AJ164" i="8"/>
  <c r="AJ122" i="8"/>
  <c r="AH164" i="8"/>
  <c r="AH122" i="8"/>
  <c r="R164" i="8"/>
  <c r="R122" i="8"/>
  <c r="O122" i="8"/>
  <c r="AF164" i="8"/>
  <c r="W122" i="8"/>
  <c r="AE122" i="8"/>
  <c r="AE164" i="8"/>
  <c r="U164" i="8"/>
  <c r="U122" i="8"/>
  <c r="AC164" i="8"/>
  <c r="AC122" i="8"/>
  <c r="AB164" i="8"/>
  <c r="AB122" i="8"/>
  <c r="AK164" i="8"/>
  <c r="AK122" i="8"/>
  <c r="T122" i="8"/>
  <c r="S122" i="8"/>
  <c r="AD122" i="8"/>
  <c r="M122" i="8"/>
  <c r="L14" i="8"/>
  <c r="L58" i="8" s="1"/>
  <c r="M81" i="8"/>
  <c r="K81" i="8"/>
  <c r="L81" i="8"/>
  <c r="X164" i="8"/>
  <c r="X122" i="8"/>
  <c r="J81" i="8"/>
  <c r="N81" i="8"/>
  <c r="AM14" i="8"/>
  <c r="K14" i="8"/>
  <c r="J14" i="8"/>
  <c r="AD13" i="8"/>
  <c r="AD14" i="8" s="1"/>
  <c r="X13" i="8"/>
  <c r="X14" i="8" s="1"/>
  <c r="V13" i="8"/>
  <c r="V14" i="8" s="1"/>
  <c r="P13" i="8"/>
  <c r="P14" i="8" s="1"/>
  <c r="M14" i="8"/>
  <c r="AL13" i="8"/>
  <c r="AL14" i="8" s="1"/>
  <c r="AM81" i="8"/>
  <c r="N14" i="8"/>
  <c r="AF13" i="8"/>
  <c r="AF14" i="8" s="1"/>
  <c r="AE80" i="8"/>
  <c r="AE81" i="8" s="1"/>
  <c r="W80" i="8"/>
  <c r="W81" i="8" s="1"/>
  <c r="O80" i="8"/>
  <c r="O81" i="8" s="1"/>
  <c r="AE13" i="8"/>
  <c r="AE14" i="8" s="1"/>
  <c r="W13" i="8"/>
  <c r="W14" i="8" s="1"/>
  <c r="O13" i="8"/>
  <c r="O14" i="8" s="1"/>
  <c r="AL80" i="8"/>
  <c r="AL81" i="8" s="1"/>
  <c r="AD80" i="8"/>
  <c r="AD81" i="8" s="1"/>
  <c r="V80" i="8"/>
  <c r="V81" i="8" s="1"/>
  <c r="AK13" i="8"/>
  <c r="AK14" i="8" s="1"/>
  <c r="AC13" i="8"/>
  <c r="AC14" i="8" s="1"/>
  <c r="U13" i="8"/>
  <c r="U14" i="8" s="1"/>
  <c r="AJ80" i="8"/>
  <c r="AJ81" i="8" s="1"/>
  <c r="AB80" i="8"/>
  <c r="AB81" i="8" s="1"/>
  <c r="T80" i="8"/>
  <c r="T81" i="8" s="1"/>
  <c r="AK80" i="8"/>
  <c r="AK81" i="8" s="1"/>
  <c r="AJ13" i="8"/>
  <c r="AJ14" i="8" s="1"/>
  <c r="AB13" i="8"/>
  <c r="AB14" i="8" s="1"/>
  <c r="T13" i="8"/>
  <c r="T14" i="8" s="1"/>
  <c r="AI80" i="8"/>
  <c r="AI81" i="8" s="1"/>
  <c r="AA80" i="8"/>
  <c r="AA81" i="8" s="1"/>
  <c r="S80" i="8"/>
  <c r="S81" i="8" s="1"/>
  <c r="AI13" i="8"/>
  <c r="AI14" i="8" s="1"/>
  <c r="AA13" i="8"/>
  <c r="AA14" i="8" s="1"/>
  <c r="S13" i="8"/>
  <c r="S14" i="8" s="1"/>
  <c r="AH80" i="8"/>
  <c r="AH81" i="8" s="1"/>
  <c r="Z80" i="8"/>
  <c r="Z81" i="8" s="1"/>
  <c r="R80" i="8"/>
  <c r="R81" i="8" s="1"/>
  <c r="AH13" i="8"/>
  <c r="AH14" i="8" s="1"/>
  <c r="Z13" i="8"/>
  <c r="Z14" i="8" s="1"/>
  <c r="R13" i="8"/>
  <c r="R14" i="8" s="1"/>
  <c r="AG80" i="8"/>
  <c r="AG81" i="8" s="1"/>
  <c r="Y80" i="8"/>
  <c r="Y81" i="8" s="1"/>
  <c r="Q80" i="8"/>
  <c r="Q81" i="8" s="1"/>
  <c r="AC80" i="8"/>
  <c r="AC81" i="8" s="1"/>
  <c r="U80" i="8"/>
  <c r="U81" i="8" s="1"/>
  <c r="AG13" i="8"/>
  <c r="AG14" i="8" s="1"/>
  <c r="Y13" i="8"/>
  <c r="Y14" i="8" s="1"/>
  <c r="Q13" i="8"/>
  <c r="Q14" i="8" s="1"/>
  <c r="AF80" i="8"/>
  <c r="AF81" i="8" s="1"/>
  <c r="X80" i="8"/>
  <c r="X81" i="8" s="1"/>
  <c r="P80" i="8"/>
  <c r="P81" i="8" s="1"/>
  <c r="M948" i="8" l="1"/>
  <c r="X949" i="8"/>
  <c r="P1055" i="8"/>
  <c r="O631" i="8"/>
  <c r="Q823" i="8"/>
  <c r="Q832" i="8" s="1"/>
  <c r="Q398" i="8"/>
  <c r="Q399" i="8" s="1"/>
  <c r="Q408" i="8" s="1"/>
  <c r="P376" i="8"/>
  <c r="P334" i="8"/>
  <c r="Q650" i="8"/>
  <c r="Q225" i="8"/>
  <c r="Q226" i="8" s="1"/>
  <c r="M312" i="8"/>
  <c r="R717" i="8"/>
  <c r="R726" i="8" s="1"/>
  <c r="R292" i="8"/>
  <c r="R293" i="8" s="1"/>
  <c r="R302" i="8" s="1"/>
  <c r="O207" i="8"/>
  <c r="P800" i="8"/>
  <c r="P758" i="8"/>
  <c r="Q611" i="8"/>
  <c r="Q620" i="8" s="1"/>
  <c r="Q186" i="8"/>
  <c r="Q187" i="8" s="1"/>
  <c r="Q196" i="8" s="1"/>
  <c r="Q331" i="8"/>
  <c r="Q332" i="8" s="1"/>
  <c r="N206" i="8"/>
  <c r="O313" i="8"/>
  <c r="M418" i="8"/>
  <c r="O419" i="8"/>
  <c r="P694" i="8"/>
  <c r="P652" i="8"/>
  <c r="N58" i="8"/>
  <c r="J58" i="8"/>
  <c r="K58" i="8"/>
  <c r="AM58" i="8"/>
  <c r="M58" i="8"/>
  <c r="T58" i="8"/>
  <c r="AC58" i="8"/>
  <c r="AB58" i="8"/>
  <c r="AK58" i="8"/>
  <c r="P58" i="8"/>
  <c r="S58" i="8"/>
  <c r="AJ58" i="8"/>
  <c r="V58" i="8"/>
  <c r="AA58" i="8"/>
  <c r="AF58" i="8"/>
  <c r="X58" i="8"/>
  <c r="AE58" i="8"/>
  <c r="Q58" i="8"/>
  <c r="R58" i="8"/>
  <c r="AI58" i="8"/>
  <c r="AD58" i="8"/>
  <c r="U58" i="8"/>
  <c r="Y58" i="8"/>
  <c r="Z58" i="8"/>
  <c r="O58" i="8"/>
  <c r="AL58" i="8"/>
  <c r="AG58" i="8"/>
  <c r="AH58" i="8"/>
  <c r="W58" i="8"/>
  <c r="N948" i="8" l="1"/>
  <c r="Y949" i="8"/>
  <c r="Q1055" i="8"/>
  <c r="P631" i="8"/>
  <c r="Q800" i="8"/>
  <c r="Q758" i="8"/>
  <c r="Q270" i="8"/>
  <c r="Q228" i="8"/>
  <c r="P313" i="8"/>
  <c r="R331" i="8"/>
  <c r="R332" i="8" s="1"/>
  <c r="P207" i="8"/>
  <c r="Q694" i="8"/>
  <c r="Q652" i="8"/>
  <c r="P419" i="8"/>
  <c r="R611" i="8"/>
  <c r="R620" i="8" s="1"/>
  <c r="R186" i="8"/>
  <c r="R187" i="8" s="1"/>
  <c r="R196" i="8" s="1"/>
  <c r="S717" i="8"/>
  <c r="S726" i="8" s="1"/>
  <c r="S292" i="8"/>
  <c r="S293" i="8" s="1"/>
  <c r="S302" i="8" s="1"/>
  <c r="R650" i="8"/>
  <c r="R225" i="8"/>
  <c r="R226" i="8" s="1"/>
  <c r="N418" i="8"/>
  <c r="O206" i="8"/>
  <c r="Q376" i="8"/>
  <c r="Q334" i="8"/>
  <c r="N312" i="8"/>
  <c r="R823" i="8"/>
  <c r="R832" i="8" s="1"/>
  <c r="R398" i="8"/>
  <c r="R399" i="8" s="1"/>
  <c r="R408" i="8" s="1"/>
  <c r="Z949" i="8" l="1"/>
  <c r="O948" i="8"/>
  <c r="R1055" i="8"/>
  <c r="Q631" i="8"/>
  <c r="T717" i="8"/>
  <c r="T726" i="8" s="1"/>
  <c r="T292" i="8"/>
  <c r="T293" i="8" s="1"/>
  <c r="T302" i="8" s="1"/>
  <c r="Q419" i="8"/>
  <c r="S331" i="8"/>
  <c r="S332" i="8" s="1"/>
  <c r="O312" i="8"/>
  <c r="O418" i="8"/>
  <c r="R270" i="8"/>
  <c r="R228" i="8"/>
  <c r="S611" i="8"/>
  <c r="S620" i="8" s="1"/>
  <c r="S186" i="8"/>
  <c r="S187" i="8" s="1"/>
  <c r="S196" i="8" s="1"/>
  <c r="Q313" i="8"/>
  <c r="R694" i="8"/>
  <c r="R652" i="8"/>
  <c r="S650" i="8"/>
  <c r="S225" i="8"/>
  <c r="S226" i="8" s="1"/>
  <c r="Q207" i="8"/>
  <c r="S823" i="8"/>
  <c r="S832" i="8" s="1"/>
  <c r="S398" i="8"/>
  <c r="S399" i="8" s="1"/>
  <c r="S408" i="8" s="1"/>
  <c r="P206" i="8"/>
  <c r="R334" i="8"/>
  <c r="R376" i="8"/>
  <c r="R800" i="8"/>
  <c r="R758" i="8"/>
  <c r="J100" i="8"/>
  <c r="L109" i="8"/>
  <c r="J109" i="8"/>
  <c r="K109" i="8"/>
  <c r="K101" i="8"/>
  <c r="J101" i="8"/>
  <c r="G101" i="8"/>
  <c r="G100" i="8"/>
  <c r="G99" i="8"/>
  <c r="E101" i="8"/>
  <c r="E99" i="8"/>
  <c r="E100" i="8"/>
  <c r="G94" i="8"/>
  <c r="G92" i="8"/>
  <c r="G93" i="8"/>
  <c r="E94" i="8"/>
  <c r="E93" i="8"/>
  <c r="E92" i="8"/>
  <c r="E91" i="8"/>
  <c r="G81" i="8"/>
  <c r="G90" i="8" s="1"/>
  <c r="J90" i="8"/>
  <c r="N90" i="8"/>
  <c r="O90" i="8"/>
  <c r="P90" i="8"/>
  <c r="V90" i="8"/>
  <c r="W90" i="8"/>
  <c r="X90" i="8"/>
  <c r="AD90" i="8"/>
  <c r="AE90" i="8"/>
  <c r="AF90" i="8"/>
  <c r="AL90" i="8"/>
  <c r="AM90" i="8"/>
  <c r="E90" i="8"/>
  <c r="J71" i="8"/>
  <c r="J55" i="8"/>
  <c r="J57" i="8" s="1"/>
  <c r="G51" i="8"/>
  <c r="G91" i="8" s="1"/>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20" i="8"/>
  <c r="K15" i="8"/>
  <c r="L15" i="8"/>
  <c r="M15" i="8"/>
  <c r="N15" i="8"/>
  <c r="O15" i="8"/>
  <c r="O16" i="8" s="1"/>
  <c r="P15" i="8"/>
  <c r="P16" i="8" s="1"/>
  <c r="Q15" i="8"/>
  <c r="Q16" i="8" s="1"/>
  <c r="R15" i="8"/>
  <c r="R16" i="8" s="1"/>
  <c r="S15" i="8"/>
  <c r="S16" i="8" s="1"/>
  <c r="T15" i="8"/>
  <c r="T16" i="8" s="1"/>
  <c r="U15" i="8"/>
  <c r="U16" i="8" s="1"/>
  <c r="V15" i="8"/>
  <c r="V16" i="8" s="1"/>
  <c r="W15" i="8"/>
  <c r="W16" i="8" s="1"/>
  <c r="X15" i="8"/>
  <c r="X16" i="8" s="1"/>
  <c r="Y15" i="8"/>
  <c r="Y16" i="8" s="1"/>
  <c r="Z15" i="8"/>
  <c r="Z16" i="8" s="1"/>
  <c r="AA15" i="8"/>
  <c r="AA16" i="8" s="1"/>
  <c r="AB15" i="8"/>
  <c r="AB16" i="8" s="1"/>
  <c r="AC15" i="8"/>
  <c r="AC16" i="8" s="1"/>
  <c r="AD15" i="8"/>
  <c r="AD16" i="8" s="1"/>
  <c r="AE15" i="8"/>
  <c r="AE16" i="8" s="1"/>
  <c r="AF15" i="8"/>
  <c r="AF16" i="8" s="1"/>
  <c r="AG15" i="8"/>
  <c r="AG16" i="8" s="1"/>
  <c r="AH15" i="8"/>
  <c r="AH16" i="8" s="1"/>
  <c r="AI15" i="8"/>
  <c r="AI16" i="8" s="1"/>
  <c r="AJ15" i="8"/>
  <c r="AJ16" i="8" s="1"/>
  <c r="AK15" i="8"/>
  <c r="AK16" i="8" s="1"/>
  <c r="AL15" i="8"/>
  <c r="AL16" i="8" s="1"/>
  <c r="AM15" i="8"/>
  <c r="AM16" i="8" s="1"/>
  <c r="G15" i="8"/>
  <c r="J15" i="8"/>
  <c r="E15" i="8"/>
  <c r="G14" i="8"/>
  <c r="D5" i="1"/>
  <c r="J852" i="8" l="1"/>
  <c r="J33" i="6" s="1"/>
  <c r="J322" i="8"/>
  <c r="J18" i="6" s="1"/>
  <c r="J640" i="8"/>
  <c r="J27" i="6" s="1"/>
  <c r="J110" i="8"/>
  <c r="J12" i="6" s="1"/>
  <c r="J534" i="8"/>
  <c r="J958" i="8"/>
  <c r="J36" i="6" s="1"/>
  <c r="J428" i="8"/>
  <c r="J21" i="6" s="1"/>
  <c r="J216" i="8"/>
  <c r="J15" i="6" s="1"/>
  <c r="J746" i="8"/>
  <c r="J30" i="6" s="1"/>
  <c r="J1064" i="8"/>
  <c r="J39" i="6" s="1"/>
  <c r="K322" i="8"/>
  <c r="K18" i="6" s="1"/>
  <c r="K640" i="8"/>
  <c r="K27" i="6" s="1"/>
  <c r="K958" i="8"/>
  <c r="K36" i="6" s="1"/>
  <c r="K852" i="8"/>
  <c r="K33" i="6" s="1"/>
  <c r="K428" i="8"/>
  <c r="K21" i="6" s="1"/>
  <c r="K110" i="8"/>
  <c r="K12" i="6" s="1"/>
  <c r="K746" i="8"/>
  <c r="K30" i="6" s="1"/>
  <c r="K1064" i="8"/>
  <c r="K39" i="6" s="1"/>
  <c r="K216" i="8"/>
  <c r="K15" i="6" s="1"/>
  <c r="K534" i="8"/>
  <c r="K24" i="6" s="1"/>
  <c r="L852" i="8"/>
  <c r="L33" i="6" s="1"/>
  <c r="L428" i="8"/>
  <c r="L21" i="6" s="1"/>
  <c r="L746" i="8"/>
  <c r="L30" i="6" s="1"/>
  <c r="L322" i="8"/>
  <c r="L18" i="6" s="1"/>
  <c r="L640" i="8"/>
  <c r="L27" i="6" s="1"/>
  <c r="L216" i="8"/>
  <c r="L15" i="6" s="1"/>
  <c r="L534" i="8"/>
  <c r="L24" i="6" s="1"/>
  <c r="L110" i="8"/>
  <c r="L12" i="6" s="1"/>
  <c r="L1064" i="8"/>
  <c r="L39" i="6" s="1"/>
  <c r="L958" i="8"/>
  <c r="L36" i="6" s="1"/>
  <c r="AA949" i="8"/>
  <c r="P948" i="8"/>
  <c r="S1055" i="8"/>
  <c r="R631" i="8"/>
  <c r="S800" i="8"/>
  <c r="S758" i="8"/>
  <c r="J24" i="6"/>
  <c r="R207" i="8"/>
  <c r="T331" i="8"/>
  <c r="T332" i="8" s="1"/>
  <c r="Q206" i="8"/>
  <c r="R313" i="8"/>
  <c r="P418" i="8"/>
  <c r="S270" i="8"/>
  <c r="S228" i="8"/>
  <c r="R419" i="8"/>
  <c r="S694" i="8"/>
  <c r="S652" i="8"/>
  <c r="T398" i="8"/>
  <c r="T399" i="8" s="1"/>
  <c r="T408" i="8" s="1"/>
  <c r="T823" i="8"/>
  <c r="T832" i="8" s="1"/>
  <c r="T650" i="8"/>
  <c r="T225" i="8"/>
  <c r="T226" i="8" s="1"/>
  <c r="T611" i="8"/>
  <c r="T186" i="8"/>
  <c r="T187" i="8" s="1"/>
  <c r="T196" i="8" s="1"/>
  <c r="P312" i="8"/>
  <c r="S376" i="8"/>
  <c r="S334" i="8"/>
  <c r="U717" i="8"/>
  <c r="U292" i="8"/>
  <c r="U293" i="8" s="1"/>
  <c r="U302" i="8" s="1"/>
  <c r="K100" i="8"/>
  <c r="M109" i="8"/>
  <c r="N16" i="8"/>
  <c r="M16" i="8"/>
  <c r="K16" i="8"/>
  <c r="J16" i="8"/>
  <c r="L16" i="8"/>
  <c r="L100" i="8"/>
  <c r="M101" i="8"/>
  <c r="AK90" i="8"/>
  <c r="AC90" i="8"/>
  <c r="U90" i="8"/>
  <c r="M90" i="8"/>
  <c r="L101" i="8"/>
  <c r="AJ90" i="8"/>
  <c r="AB90" i="8"/>
  <c r="T90" i="8"/>
  <c r="L90" i="8"/>
  <c r="AI90" i="8"/>
  <c r="AA90" i="8"/>
  <c r="S90" i="8"/>
  <c r="K90" i="8"/>
  <c r="AH90" i="8"/>
  <c r="Z90" i="8"/>
  <c r="R90" i="8"/>
  <c r="AG90" i="8"/>
  <c r="Y90" i="8"/>
  <c r="Q90" i="8"/>
  <c r="M110" i="8" l="1"/>
  <c r="M12" i="6" s="1"/>
  <c r="M534" i="8"/>
  <c r="M24" i="6" s="1"/>
  <c r="M852" i="8"/>
  <c r="M746" i="8"/>
  <c r="M322" i="8"/>
  <c r="M18" i="6" s="1"/>
  <c r="M1064" i="8"/>
  <c r="M39" i="6" s="1"/>
  <c r="M640" i="8"/>
  <c r="M216" i="8"/>
  <c r="M15" i="6" s="1"/>
  <c r="M958" i="8"/>
  <c r="M36" i="6" s="1"/>
  <c r="M428" i="8"/>
  <c r="M21" i="6" s="1"/>
  <c r="AB949" i="8"/>
  <c r="Q948" i="8"/>
  <c r="T1055" i="8"/>
  <c r="S631" i="8"/>
  <c r="U726" i="8"/>
  <c r="S419" i="8"/>
  <c r="S313" i="8"/>
  <c r="T334" i="8"/>
  <c r="T376" i="8"/>
  <c r="V717" i="8"/>
  <c r="V292" i="8"/>
  <c r="V293" i="8" s="1"/>
  <c r="V302" i="8" s="1"/>
  <c r="Q312" i="8"/>
  <c r="T800" i="8"/>
  <c r="T758" i="8"/>
  <c r="U823" i="8"/>
  <c r="U398" i="8"/>
  <c r="U399" i="8" s="1"/>
  <c r="U408" i="8" s="1"/>
  <c r="U331" i="8"/>
  <c r="U332" i="8" s="1"/>
  <c r="T620" i="8"/>
  <c r="U611" i="8"/>
  <c r="U186" i="8"/>
  <c r="U187" i="8" s="1"/>
  <c r="U196" i="8" s="1"/>
  <c r="U650" i="8"/>
  <c r="U225" i="8"/>
  <c r="U226" i="8" s="1"/>
  <c r="T270" i="8"/>
  <c r="T228" i="8"/>
  <c r="Q418" i="8"/>
  <c r="R206" i="8"/>
  <c r="S207" i="8"/>
  <c r="M33" i="6"/>
  <c r="T694" i="8"/>
  <c r="T652" i="8"/>
  <c r="M100" i="8"/>
  <c r="N100" i="8"/>
  <c r="N109" i="8"/>
  <c r="N101" i="8"/>
  <c r="A1" i="4"/>
  <c r="N746" i="8" l="1"/>
  <c r="N322" i="8"/>
  <c r="N18" i="6" s="1"/>
  <c r="N216" i="8"/>
  <c r="N958" i="8"/>
  <c r="N36" i="6" s="1"/>
  <c r="N534" i="8"/>
  <c r="N24" i="6" s="1"/>
  <c r="N852" i="8"/>
  <c r="N33" i="6" s="1"/>
  <c r="N1064" i="8"/>
  <c r="N39" i="6" s="1"/>
  <c r="N640" i="8"/>
  <c r="N428" i="8"/>
  <c r="N21" i="6" s="1"/>
  <c r="N110" i="8"/>
  <c r="N12" i="6" s="1"/>
  <c r="AC949" i="8"/>
  <c r="R948" i="8"/>
  <c r="U1055" i="8"/>
  <c r="M30" i="6"/>
  <c r="M27" i="6"/>
  <c r="T631" i="8"/>
  <c r="U270" i="8"/>
  <c r="U228" i="8"/>
  <c r="R312" i="8"/>
  <c r="T313" i="8"/>
  <c r="U694" i="8"/>
  <c r="U652" i="8"/>
  <c r="T207" i="8"/>
  <c r="S206" i="8"/>
  <c r="V650" i="8"/>
  <c r="V225" i="8"/>
  <c r="V226" i="8" s="1"/>
  <c r="U832" i="8"/>
  <c r="V726" i="8"/>
  <c r="V823" i="8"/>
  <c r="V398" i="8"/>
  <c r="V399" i="8" s="1"/>
  <c r="V408" i="8" s="1"/>
  <c r="W717" i="8"/>
  <c r="W292" i="8"/>
  <c r="W293" i="8" s="1"/>
  <c r="W302" i="8" s="1"/>
  <c r="T419" i="8"/>
  <c r="V331" i="8"/>
  <c r="V332" i="8" s="1"/>
  <c r="U620" i="8"/>
  <c r="U376" i="8"/>
  <c r="U334" i="8"/>
  <c r="R418" i="8"/>
  <c r="V611" i="8"/>
  <c r="V186" i="8"/>
  <c r="V187" i="8" s="1"/>
  <c r="V196" i="8" s="1"/>
  <c r="U800" i="8"/>
  <c r="U758" i="8"/>
  <c r="N15" i="6"/>
  <c r="O100" i="8"/>
  <c r="P100" i="8"/>
  <c r="O101" i="8"/>
  <c r="S948" i="8" l="1"/>
  <c r="AD949" i="8"/>
  <c r="V1055" i="8"/>
  <c r="N30" i="6"/>
  <c r="N27" i="6"/>
  <c r="U631" i="8"/>
  <c r="U419" i="8"/>
  <c r="U313" i="8"/>
  <c r="W823" i="8"/>
  <c r="W398" i="8"/>
  <c r="W399" i="8" s="1"/>
  <c r="W408" i="8" s="1"/>
  <c r="S418" i="8"/>
  <c r="T206" i="8"/>
  <c r="W726" i="8"/>
  <c r="V270" i="8"/>
  <c r="V228" i="8"/>
  <c r="W611" i="8"/>
  <c r="W186" i="8"/>
  <c r="W187" i="8" s="1"/>
  <c r="W196" i="8" s="1"/>
  <c r="U207" i="8"/>
  <c r="V376" i="8"/>
  <c r="V334" i="8"/>
  <c r="X717" i="8"/>
  <c r="X292" i="8"/>
  <c r="X293" i="8" s="1"/>
  <c r="X302" i="8" s="1"/>
  <c r="V694" i="8"/>
  <c r="V652" i="8"/>
  <c r="S312" i="8"/>
  <c r="V800" i="8"/>
  <c r="V758" i="8"/>
  <c r="W650" i="8"/>
  <c r="W225" i="8"/>
  <c r="W226" i="8" s="1"/>
  <c r="V620" i="8"/>
  <c r="W331" i="8"/>
  <c r="W332" i="8" s="1"/>
  <c r="V832" i="8"/>
  <c r="Q100" i="8"/>
  <c r="P101" i="8"/>
  <c r="AE949" i="8" l="1"/>
  <c r="T948" i="8"/>
  <c r="W1055" i="8"/>
  <c r="V631" i="8"/>
  <c r="W376" i="8"/>
  <c r="W334" i="8"/>
  <c r="W800" i="8"/>
  <c r="W758" i="8"/>
  <c r="X726" i="8"/>
  <c r="W620" i="8"/>
  <c r="U206" i="8"/>
  <c r="X650" i="8"/>
  <c r="X225" i="8"/>
  <c r="X226" i="8" s="1"/>
  <c r="X331" i="8"/>
  <c r="X332" i="8" s="1"/>
  <c r="Y717" i="8"/>
  <c r="Y292" i="8"/>
  <c r="Y293" i="8" s="1"/>
  <c r="Y302" i="8" s="1"/>
  <c r="X611" i="8"/>
  <c r="X186" i="8"/>
  <c r="X187" i="8" s="1"/>
  <c r="X196" i="8" s="1"/>
  <c r="W694" i="8"/>
  <c r="W652" i="8"/>
  <c r="V313" i="8"/>
  <c r="W832" i="8"/>
  <c r="X823" i="8"/>
  <c r="X398" i="8"/>
  <c r="X399" i="8" s="1"/>
  <c r="X408" i="8" s="1"/>
  <c r="V207" i="8"/>
  <c r="T312" i="8"/>
  <c r="T418" i="8"/>
  <c r="W270" i="8"/>
  <c r="W228" i="8"/>
  <c r="V419" i="8"/>
  <c r="R100" i="8"/>
  <c r="Q101" i="8"/>
  <c r="U948" i="8" l="1"/>
  <c r="AF949" i="8"/>
  <c r="X1055" i="8"/>
  <c r="W631" i="8"/>
  <c r="U312" i="8"/>
  <c r="X620" i="8"/>
  <c r="X228" i="8"/>
  <c r="X270" i="8"/>
  <c r="Y331" i="8"/>
  <c r="Y332" i="8" s="1"/>
  <c r="Y611" i="8"/>
  <c r="Y186" i="8"/>
  <c r="Y187" i="8" s="1"/>
  <c r="Y196" i="8" s="1"/>
  <c r="X694" i="8"/>
  <c r="X652" i="8"/>
  <c r="Y650" i="8"/>
  <c r="Y225" i="8"/>
  <c r="Y226" i="8" s="1"/>
  <c r="Y726" i="8"/>
  <c r="U418" i="8"/>
  <c r="W207" i="8"/>
  <c r="W313" i="8"/>
  <c r="Z717" i="8"/>
  <c r="Z292" i="8"/>
  <c r="Z293" i="8" s="1"/>
  <c r="Z302" i="8" s="1"/>
  <c r="W419" i="8"/>
  <c r="X376" i="8"/>
  <c r="X334" i="8"/>
  <c r="V206" i="8"/>
  <c r="Y823" i="8"/>
  <c r="Y398" i="8"/>
  <c r="Y399" i="8" s="1"/>
  <c r="Y408" i="8" s="1"/>
  <c r="X832" i="8"/>
  <c r="X800" i="8"/>
  <c r="X758" i="8"/>
  <c r="S100" i="8"/>
  <c r="R101" i="8"/>
  <c r="A1" i="9"/>
  <c r="AG949" i="8" l="1"/>
  <c r="V948" i="8"/>
  <c r="Y1055" i="8"/>
  <c r="X631" i="8"/>
  <c r="Y832" i="8"/>
  <c r="Y620" i="8"/>
  <c r="Z823" i="8"/>
  <c r="Z398" i="8"/>
  <c r="Z399" i="8" s="1"/>
  <c r="Z408" i="8" s="1"/>
  <c r="X419" i="8"/>
  <c r="Y270" i="8"/>
  <c r="Y228" i="8"/>
  <c r="Z611" i="8"/>
  <c r="Z186" i="8"/>
  <c r="Z187" i="8" s="1"/>
  <c r="Z196" i="8" s="1"/>
  <c r="Y694" i="8"/>
  <c r="Y652" i="8"/>
  <c r="Z331" i="8"/>
  <c r="Z332" i="8" s="1"/>
  <c r="X207" i="8"/>
  <c r="Z726" i="8"/>
  <c r="Z650" i="8"/>
  <c r="Z225" i="8"/>
  <c r="Z226" i="8" s="1"/>
  <c r="W206" i="8"/>
  <c r="AA717" i="8"/>
  <c r="AA292" i="8"/>
  <c r="AA293" i="8" s="1"/>
  <c r="AA302" i="8" s="1"/>
  <c r="X313" i="8"/>
  <c r="V418" i="8"/>
  <c r="Y376" i="8"/>
  <c r="Y334" i="8"/>
  <c r="Y800" i="8"/>
  <c r="Y758" i="8"/>
  <c r="V312" i="8"/>
  <c r="T100" i="8"/>
  <c r="S101" i="8"/>
  <c r="A1" i="17"/>
  <c r="W948" i="8" l="1"/>
  <c r="AH949" i="8"/>
  <c r="Z1055" i="8"/>
  <c r="Y631" i="8"/>
  <c r="Z620" i="8"/>
  <c r="Z832" i="8"/>
  <c r="AB717" i="8"/>
  <c r="AB292" i="8"/>
  <c r="AB293" i="8" s="1"/>
  <c r="AB302" i="8" s="1"/>
  <c r="X206" i="8"/>
  <c r="Y207" i="8"/>
  <c r="AA611" i="8"/>
  <c r="AA186" i="8"/>
  <c r="AA187" i="8" s="1"/>
  <c r="AA196" i="8" s="1"/>
  <c r="AA823" i="8"/>
  <c r="AA398" i="8"/>
  <c r="AA399" i="8" s="1"/>
  <c r="AA408" i="8" s="1"/>
  <c r="W418" i="8"/>
  <c r="Z376" i="8"/>
  <c r="Z334" i="8"/>
  <c r="Y419" i="8"/>
  <c r="Z270" i="8"/>
  <c r="Z228" i="8"/>
  <c r="Z694" i="8"/>
  <c r="Z652" i="8"/>
  <c r="Z758" i="8"/>
  <c r="Z800" i="8"/>
  <c r="W312" i="8"/>
  <c r="Y313" i="8"/>
  <c r="AA650" i="8"/>
  <c r="AA225" i="8"/>
  <c r="AA226" i="8" s="1"/>
  <c r="AA331" i="8"/>
  <c r="AA332" i="8" s="1"/>
  <c r="AA726" i="8"/>
  <c r="U100" i="8"/>
  <c r="T101" i="8"/>
  <c r="AI949" i="8" l="1"/>
  <c r="X948" i="8"/>
  <c r="AA1055" i="8"/>
  <c r="Z631" i="8"/>
  <c r="X312" i="8"/>
  <c r="AB611" i="8"/>
  <c r="AB186" i="8"/>
  <c r="AB187" i="8" s="1"/>
  <c r="AB196" i="8" s="1"/>
  <c r="AB726" i="8"/>
  <c r="AC717" i="8"/>
  <c r="AC292" i="8"/>
  <c r="AC293" i="8" s="1"/>
  <c r="AC302" i="8" s="1"/>
  <c r="X418" i="8"/>
  <c r="Z207" i="8"/>
  <c r="AA270" i="8"/>
  <c r="AA228" i="8"/>
  <c r="Z419" i="8"/>
  <c r="AA832" i="8"/>
  <c r="AB331" i="8"/>
  <c r="AB332" i="8" s="1"/>
  <c r="AA694" i="8"/>
  <c r="AA652" i="8"/>
  <c r="AB650" i="8"/>
  <c r="AB225" i="8"/>
  <c r="AB226" i="8" s="1"/>
  <c r="AA376" i="8"/>
  <c r="AA334" i="8"/>
  <c r="Z313" i="8"/>
  <c r="AB398" i="8"/>
  <c r="AB399" i="8" s="1"/>
  <c r="AB408" i="8" s="1"/>
  <c r="AB823" i="8"/>
  <c r="AA620" i="8"/>
  <c r="AA800" i="8"/>
  <c r="AA758" i="8"/>
  <c r="Y206" i="8"/>
  <c r="V100" i="8"/>
  <c r="U101" i="8"/>
  <c r="Y948" i="8" l="1"/>
  <c r="AJ949" i="8"/>
  <c r="AB1055" i="8"/>
  <c r="AA631" i="8"/>
  <c r="Z206" i="8"/>
  <c r="AC650" i="8"/>
  <c r="AC225" i="8"/>
  <c r="AC226" i="8" s="1"/>
  <c r="AB620" i="8"/>
  <c r="AA419" i="8"/>
  <c r="AB800" i="8"/>
  <c r="AB758" i="8"/>
  <c r="AC611" i="8"/>
  <c r="AC186" i="8"/>
  <c r="AC187" i="8" s="1"/>
  <c r="AC196" i="8" s="1"/>
  <c r="Y418" i="8"/>
  <c r="AC331" i="8"/>
  <c r="AC332" i="8" s="1"/>
  <c r="AB270" i="8"/>
  <c r="AB228" i="8"/>
  <c r="AC726" i="8"/>
  <c r="AA313" i="8"/>
  <c r="AB334" i="8"/>
  <c r="AB376" i="8"/>
  <c r="AB832" i="8"/>
  <c r="AC823" i="8"/>
  <c r="AC398" i="8"/>
  <c r="AC399" i="8" s="1"/>
  <c r="AC408" i="8" s="1"/>
  <c r="AB694" i="8"/>
  <c r="AB652" i="8"/>
  <c r="AA207" i="8"/>
  <c r="AD717" i="8"/>
  <c r="AD292" i="8"/>
  <c r="AD293" i="8" s="1"/>
  <c r="AD302" i="8" s="1"/>
  <c r="Y312" i="8"/>
  <c r="W100" i="8"/>
  <c r="V101" i="8"/>
  <c r="AK949" i="8" l="1"/>
  <c r="Z948" i="8"/>
  <c r="AC1055" i="8"/>
  <c r="AB631" i="8"/>
  <c r="Z312" i="8"/>
  <c r="AC800" i="8"/>
  <c r="AC758" i="8"/>
  <c r="AD331" i="8"/>
  <c r="AD332" i="8" s="1"/>
  <c r="AE717" i="8"/>
  <c r="AE292" i="8"/>
  <c r="AE293" i="8" s="1"/>
  <c r="AE302" i="8" s="1"/>
  <c r="AC694" i="8"/>
  <c r="AC652" i="8"/>
  <c r="AB313" i="8"/>
  <c r="Z418" i="8"/>
  <c r="AD650" i="8"/>
  <c r="AD225" i="8"/>
  <c r="AD226" i="8" s="1"/>
  <c r="AD726" i="8"/>
  <c r="AC832" i="8"/>
  <c r="AC270" i="8"/>
  <c r="AC228" i="8"/>
  <c r="AB207" i="8"/>
  <c r="AC620" i="8"/>
  <c r="AB419" i="8"/>
  <c r="AD823" i="8"/>
  <c r="AD398" i="8"/>
  <c r="AD399" i="8" s="1"/>
  <c r="AD408" i="8" s="1"/>
  <c r="AC376" i="8"/>
  <c r="AC334" i="8"/>
  <c r="AD611" i="8"/>
  <c r="AD186" i="8"/>
  <c r="AD187" i="8" s="1"/>
  <c r="AD196" i="8" s="1"/>
  <c r="AA206" i="8"/>
  <c r="X100" i="8"/>
  <c r="W101" i="8"/>
  <c r="E5" i="3"/>
  <c r="E2" i="3"/>
  <c r="E3" i="3"/>
  <c r="E5" i="6"/>
  <c r="E4" i="6"/>
  <c r="E3" i="6"/>
  <c r="E2" i="6"/>
  <c r="A1" i="6"/>
  <c r="AA948" i="8" l="1"/>
  <c r="AM949" i="8"/>
  <c r="AL949" i="8"/>
  <c r="AD1055" i="8"/>
  <c r="AC631" i="8"/>
  <c r="AE650" i="8"/>
  <c r="AE225" i="8"/>
  <c r="AE226" i="8" s="1"/>
  <c r="AD800" i="8"/>
  <c r="AD758" i="8"/>
  <c r="AC207" i="8"/>
  <c r="AD620" i="8"/>
  <c r="AE611" i="8"/>
  <c r="AE186" i="8"/>
  <c r="AE187" i="8" s="1"/>
  <c r="AE196" i="8" s="1"/>
  <c r="AE331" i="8"/>
  <c r="AE332" i="8" s="1"/>
  <c r="AC419" i="8"/>
  <c r="AA418" i="8"/>
  <c r="AE726" i="8"/>
  <c r="AC313" i="8"/>
  <c r="AF717" i="8"/>
  <c r="AF292" i="8"/>
  <c r="AF293" i="8" s="1"/>
  <c r="AF302" i="8" s="1"/>
  <c r="AD694" i="8"/>
  <c r="AD652" i="8"/>
  <c r="AD832" i="8"/>
  <c r="AD376" i="8"/>
  <c r="AD334" i="8"/>
  <c r="AB206" i="8"/>
  <c r="AE823" i="8"/>
  <c r="AE398" i="8"/>
  <c r="AE399" i="8" s="1"/>
  <c r="AE408" i="8" s="1"/>
  <c r="AD270" i="8"/>
  <c r="AD228" i="8"/>
  <c r="AA312" i="8"/>
  <c r="Y100" i="8"/>
  <c r="X101" i="8"/>
  <c r="AB948" i="8" l="1"/>
  <c r="AE1055" i="8"/>
  <c r="AD631" i="8"/>
  <c r="AF611" i="8"/>
  <c r="AF186" i="8"/>
  <c r="AF187" i="8" s="1"/>
  <c r="AF196" i="8" s="1"/>
  <c r="AE800" i="8"/>
  <c r="AE758" i="8"/>
  <c r="AF331" i="8"/>
  <c r="AF332" i="8" s="1"/>
  <c r="AF726" i="8"/>
  <c r="AG717" i="8"/>
  <c r="AG292" i="8"/>
  <c r="AG293" i="8" s="1"/>
  <c r="AG302" i="8" s="1"/>
  <c r="AE832" i="8"/>
  <c r="AE270" i="8"/>
  <c r="AE228" i="8"/>
  <c r="AB418" i="8"/>
  <c r="AF823" i="8"/>
  <c r="AF398" i="8"/>
  <c r="AF399" i="8" s="1"/>
  <c r="AF408" i="8" s="1"/>
  <c r="AD313" i="8"/>
  <c r="AD419" i="8"/>
  <c r="AE694" i="8"/>
  <c r="AE652" i="8"/>
  <c r="AC206" i="8"/>
  <c r="AD207" i="8"/>
  <c r="AE620" i="8"/>
  <c r="AB312" i="8"/>
  <c r="AE376" i="8"/>
  <c r="AE334" i="8"/>
  <c r="AF650" i="8"/>
  <c r="AF225" i="8"/>
  <c r="AF226" i="8" s="1"/>
  <c r="Z100" i="8"/>
  <c r="Y101" i="8"/>
  <c r="AC948" i="8" l="1"/>
  <c r="AF1055" i="8"/>
  <c r="AE631" i="8"/>
  <c r="AE419" i="8"/>
  <c r="AC418" i="8"/>
  <c r="AG726" i="8"/>
  <c r="AE207" i="8"/>
  <c r="AH717" i="8"/>
  <c r="AH292" i="8"/>
  <c r="AH293" i="8" s="1"/>
  <c r="AH302" i="8" s="1"/>
  <c r="AC312" i="8"/>
  <c r="AD206" i="8"/>
  <c r="AE313" i="8"/>
  <c r="AF376" i="8"/>
  <c r="AF334" i="8"/>
  <c r="AF620" i="8"/>
  <c r="AG650" i="8"/>
  <c r="AG225" i="8"/>
  <c r="AG226" i="8" s="1"/>
  <c r="AG823" i="8"/>
  <c r="AG398" i="8"/>
  <c r="AG399" i="8" s="1"/>
  <c r="AG408" i="8" s="1"/>
  <c r="AF228" i="8"/>
  <c r="AF270" i="8"/>
  <c r="AF758" i="8"/>
  <c r="AF800" i="8"/>
  <c r="AG611" i="8"/>
  <c r="AG186" i="8"/>
  <c r="AG187" i="8" s="1"/>
  <c r="AG196" i="8" s="1"/>
  <c r="AF694" i="8"/>
  <c r="AF652" i="8"/>
  <c r="AF832" i="8"/>
  <c r="AG331" i="8"/>
  <c r="AG332" i="8" s="1"/>
  <c r="AA100" i="8"/>
  <c r="Z101" i="8"/>
  <c r="AD948" i="8" l="1"/>
  <c r="AG1055" i="8"/>
  <c r="AF631" i="8"/>
  <c r="AH650" i="8"/>
  <c r="AH225" i="8"/>
  <c r="AH226" i="8" s="1"/>
  <c r="AI717" i="8"/>
  <c r="AI292" i="8"/>
  <c r="AI293" i="8" s="1"/>
  <c r="AI302" i="8" s="1"/>
  <c r="AG694" i="8"/>
  <c r="AG652" i="8"/>
  <c r="AE206" i="8"/>
  <c r="AG620" i="8"/>
  <c r="AF207" i="8"/>
  <c r="AH726" i="8"/>
  <c r="AD418" i="8"/>
  <c r="AH611" i="8"/>
  <c r="AH186" i="8"/>
  <c r="AH187" i="8" s="1"/>
  <c r="AH196" i="8" s="1"/>
  <c r="AG832" i="8"/>
  <c r="AF313" i="8"/>
  <c r="AG376" i="8"/>
  <c r="AG334" i="8"/>
  <c r="AG800" i="8"/>
  <c r="AG758" i="8"/>
  <c r="AH331" i="8"/>
  <c r="AH332" i="8" s="1"/>
  <c r="AH823" i="8"/>
  <c r="AH398" i="8"/>
  <c r="AH399" i="8" s="1"/>
  <c r="AH408" i="8" s="1"/>
  <c r="AD312" i="8"/>
  <c r="AG270" i="8"/>
  <c r="AG228" i="8"/>
  <c r="AF419" i="8"/>
  <c r="AB100" i="8"/>
  <c r="AA101" i="8"/>
  <c r="AE948" i="8" l="1"/>
  <c r="AH1055" i="8"/>
  <c r="AG631" i="8"/>
  <c r="AI331" i="8"/>
  <c r="AI332" i="8" s="1"/>
  <c r="AI726" i="8"/>
  <c r="AJ717" i="8"/>
  <c r="AJ292" i="8"/>
  <c r="AJ293" i="8" s="1"/>
  <c r="AJ302" i="8" s="1"/>
  <c r="AE418" i="8"/>
  <c r="AE312" i="8"/>
  <c r="AH270" i="8"/>
  <c r="AH228" i="8"/>
  <c r="AG207" i="8"/>
  <c r="AG313" i="8"/>
  <c r="AH620" i="8"/>
  <c r="AF206" i="8"/>
  <c r="AH652" i="8"/>
  <c r="AH694" i="8"/>
  <c r="AH800" i="8"/>
  <c r="AH758" i="8"/>
  <c r="AG419" i="8"/>
  <c r="AI611" i="8"/>
  <c r="AI186" i="8"/>
  <c r="AI187" i="8" s="1"/>
  <c r="AI196" i="8" s="1"/>
  <c r="AI650" i="8"/>
  <c r="AI225" i="8"/>
  <c r="AI226" i="8" s="1"/>
  <c r="AH334" i="8"/>
  <c r="AH376" i="8"/>
  <c r="AH832" i="8"/>
  <c r="AI823" i="8"/>
  <c r="AI398" i="8"/>
  <c r="AI399" i="8" s="1"/>
  <c r="AI408" i="8" s="1"/>
  <c r="AC100" i="8"/>
  <c r="AB101" i="8"/>
  <c r="AF948" i="8" l="1"/>
  <c r="AI1055" i="8"/>
  <c r="AH631" i="8"/>
  <c r="AI620" i="8"/>
  <c r="AJ726" i="8"/>
  <c r="AJ611" i="8"/>
  <c r="AJ186" i="8"/>
  <c r="AJ187" i="8" s="1"/>
  <c r="AJ196" i="8" s="1"/>
  <c r="AK717" i="8"/>
  <c r="AK292" i="8"/>
  <c r="AK293" i="8" s="1"/>
  <c r="AK302" i="8" s="1"/>
  <c r="AF312" i="8"/>
  <c r="AH419" i="8"/>
  <c r="AH313" i="8"/>
  <c r="AI334" i="8"/>
  <c r="AI376" i="8"/>
  <c r="AG206" i="8"/>
  <c r="AI270" i="8"/>
  <c r="AI228" i="8"/>
  <c r="AI652" i="8"/>
  <c r="AI694" i="8"/>
  <c r="AJ398" i="8"/>
  <c r="AJ399" i="8" s="1"/>
  <c r="AJ408" i="8" s="1"/>
  <c r="AJ823" i="8"/>
  <c r="AJ650" i="8"/>
  <c r="AJ225" i="8"/>
  <c r="AJ226" i="8" s="1"/>
  <c r="AH207" i="8"/>
  <c r="AF418" i="8"/>
  <c r="AI800" i="8"/>
  <c r="AI758" i="8"/>
  <c r="AI832" i="8"/>
  <c r="AJ331" i="8"/>
  <c r="AJ332" i="8" s="1"/>
  <c r="AD100" i="8"/>
  <c r="AC101" i="8"/>
  <c r="AG948" i="8" l="1"/>
  <c r="AJ1055" i="8"/>
  <c r="AI631" i="8"/>
  <c r="AK823" i="8"/>
  <c r="AK398" i="8"/>
  <c r="AK399" i="8" s="1"/>
  <c r="AK408" i="8" s="1"/>
  <c r="AI207" i="8"/>
  <c r="AK611" i="8"/>
  <c r="AK186" i="8"/>
  <c r="AK187" i="8" s="1"/>
  <c r="AK196" i="8" s="1"/>
  <c r="AJ620" i="8"/>
  <c r="AJ270" i="8"/>
  <c r="AJ228" i="8"/>
  <c r="AJ694" i="8"/>
  <c r="AJ652" i="8"/>
  <c r="AL717" i="8"/>
  <c r="AL292" i="8"/>
  <c r="AL293" i="8" s="1"/>
  <c r="AL302" i="8" s="1"/>
  <c r="AK650" i="8"/>
  <c r="AK225" i="8"/>
  <c r="AK226" i="8" s="1"/>
  <c r="AG312" i="8"/>
  <c r="AI419" i="8"/>
  <c r="AJ832" i="8"/>
  <c r="AJ334" i="8"/>
  <c r="AJ376" i="8"/>
  <c r="AJ800" i="8"/>
  <c r="AJ758" i="8"/>
  <c r="AK331" i="8"/>
  <c r="AK332" i="8" s="1"/>
  <c r="AG418" i="8"/>
  <c r="AH206" i="8"/>
  <c r="AI313" i="8"/>
  <c r="AK726" i="8"/>
  <c r="AE100" i="8"/>
  <c r="AD101" i="8"/>
  <c r="AH948" i="8" l="1"/>
  <c r="AK1055" i="8"/>
  <c r="AJ631" i="8"/>
  <c r="AK376" i="8"/>
  <c r="AK334" i="8"/>
  <c r="AL611" i="8"/>
  <c r="AL186" i="8"/>
  <c r="AL187" i="8" s="1"/>
  <c r="AL196" i="8" s="1"/>
  <c r="AM717" i="8"/>
  <c r="AM292" i="8"/>
  <c r="AM293" i="8" s="1"/>
  <c r="AM302" i="8" s="1"/>
  <c r="AH312" i="8"/>
  <c r="AL331" i="8"/>
  <c r="AL332" i="8" s="1"/>
  <c r="AK270" i="8"/>
  <c r="AK228" i="8"/>
  <c r="AK694" i="8"/>
  <c r="AK652" i="8"/>
  <c r="AJ207" i="8"/>
  <c r="AK620" i="8"/>
  <c r="AK800" i="8"/>
  <c r="AK758" i="8"/>
  <c r="AL650" i="8"/>
  <c r="AL225" i="8"/>
  <c r="AL226" i="8" s="1"/>
  <c r="AK832" i="8"/>
  <c r="AH418" i="8"/>
  <c r="AJ313" i="8"/>
  <c r="AI206" i="8"/>
  <c r="AJ419" i="8"/>
  <c r="AL726" i="8"/>
  <c r="AL823" i="8"/>
  <c r="AL398" i="8"/>
  <c r="AL399" i="8" s="1"/>
  <c r="AL408" i="8" s="1"/>
  <c r="AF100" i="8"/>
  <c r="AE101" i="8"/>
  <c r="AI948" i="8" l="1"/>
  <c r="AM1055" i="8"/>
  <c r="AL1055" i="8"/>
  <c r="AK631" i="8"/>
  <c r="AM823" i="8"/>
  <c r="AM398" i="8"/>
  <c r="AM399" i="8" s="1"/>
  <c r="AM408" i="8" s="1"/>
  <c r="AI312" i="8"/>
  <c r="AM726" i="8"/>
  <c r="AM650" i="8"/>
  <c r="AM225" i="8"/>
  <c r="AM226" i="8" s="1"/>
  <c r="AL800" i="8"/>
  <c r="AL758" i="8"/>
  <c r="AL620" i="8"/>
  <c r="AL694" i="8"/>
  <c r="AL652" i="8"/>
  <c r="AM331" i="8"/>
  <c r="AM332" i="8" s="1"/>
  <c r="AM186" i="8"/>
  <c r="AM187" i="8" s="1"/>
  <c r="AM196" i="8" s="1"/>
  <c r="AM611" i="8"/>
  <c r="AK207" i="8"/>
  <c r="AJ206" i="8"/>
  <c r="AL228" i="8"/>
  <c r="AL270" i="8"/>
  <c r="AL376" i="8"/>
  <c r="AL334" i="8"/>
  <c r="AK313" i="8"/>
  <c r="AK419" i="8"/>
  <c r="AL832" i="8"/>
  <c r="AI418" i="8"/>
  <c r="AG100" i="8"/>
  <c r="AF101" i="8"/>
  <c r="AJ948" i="8" l="1"/>
  <c r="AM631" i="8"/>
  <c r="AL631" i="8"/>
  <c r="AM694" i="8"/>
  <c r="AM652" i="8"/>
  <c r="AK206" i="8"/>
  <c r="AJ418" i="8"/>
  <c r="AL207" i="8"/>
  <c r="AM620" i="8"/>
  <c r="AJ312" i="8"/>
  <c r="AL313" i="8"/>
  <c r="AM800" i="8"/>
  <c r="AM758" i="8"/>
  <c r="AL419" i="8"/>
  <c r="AM376" i="8"/>
  <c r="AM334" i="8"/>
  <c r="AM270" i="8"/>
  <c r="AM228" i="8"/>
  <c r="AM832" i="8"/>
  <c r="AH100" i="8"/>
  <c r="AG101" i="8"/>
  <c r="AK948" i="8" l="1"/>
  <c r="AK418" i="8"/>
  <c r="AK312" i="8"/>
  <c r="AL206" i="8"/>
  <c r="AM313" i="8"/>
  <c r="AM207" i="8"/>
  <c r="AM419" i="8"/>
  <c r="AI100" i="8"/>
  <c r="AH101" i="8"/>
  <c r="AM948" i="8" l="1"/>
  <c r="AL948" i="8"/>
  <c r="AL312" i="8"/>
  <c r="AM206" i="8"/>
  <c r="AL418" i="8"/>
  <c r="AJ100" i="8"/>
  <c r="AI101" i="8"/>
  <c r="AM418" i="8" l="1"/>
  <c r="AM312" i="8"/>
  <c r="AK100" i="8"/>
  <c r="AJ101" i="8"/>
  <c r="G24" i="3"/>
  <c r="G19" i="3"/>
  <c r="AM100" i="8" l="1"/>
  <c r="AL100" i="8"/>
  <c r="AK101" i="8"/>
  <c r="F24" i="3"/>
  <c r="E24" i="3"/>
  <c r="E19" i="3"/>
  <c r="F19" i="3"/>
  <c r="AL101" i="8" l="1"/>
  <c r="AM101" i="8" l="1"/>
  <c r="A1" i="2"/>
  <c r="E3" i="4" l="1"/>
  <c r="E4" i="4"/>
  <c r="E4" i="8" l="1"/>
  <c r="E101" i="3" l="1"/>
  <c r="E100" i="3"/>
  <c r="G79" i="3"/>
  <c r="G78" i="3"/>
  <c r="G77" i="3"/>
  <c r="F77" i="3"/>
  <c r="F78" i="3"/>
  <c r="F79" i="3"/>
  <c r="E79" i="3"/>
  <c r="E78" i="3"/>
  <c r="E77" i="3"/>
  <c r="E39" i="3"/>
  <c r="E38" i="3"/>
  <c r="E32" i="3"/>
  <c r="E18" i="3"/>
  <c r="E3" i="8" l="1"/>
  <c r="E4" i="3"/>
  <c r="E5" i="8"/>
  <c r="E2" i="8"/>
  <c r="A1" i="8"/>
  <c r="E2" i="4"/>
  <c r="E5" i="4"/>
  <c r="F38" i="3"/>
  <c r="F39" i="3"/>
  <c r="G39" i="3"/>
  <c r="G38" i="3"/>
  <c r="F32" i="3"/>
  <c r="G32" i="3"/>
  <c r="G18" i="3"/>
  <c r="F18" i="3"/>
  <c r="G101" i="3" l="1"/>
  <c r="G100" i="3"/>
  <c r="F101" i="3"/>
  <c r="F100" i="3"/>
  <c r="F28" i="4"/>
  <c r="I103" i="3"/>
  <c r="G103" i="3"/>
  <c r="F103" i="3"/>
  <c r="E103" i="3"/>
  <c r="I102" i="3"/>
  <c r="H102" i="3"/>
  <c r="G102" i="3"/>
  <c r="F102" i="3"/>
  <c r="E102" i="3"/>
  <c r="G94" i="3"/>
  <c r="E94" i="3"/>
  <c r="G93" i="3"/>
  <c r="E93" i="3"/>
  <c r="G92" i="3"/>
  <c r="E92" i="3"/>
  <c r="G91" i="3"/>
  <c r="E91" i="3"/>
  <c r="G90" i="3"/>
  <c r="E90" i="3"/>
  <c r="I86" i="3"/>
  <c r="G86" i="3"/>
  <c r="F86" i="3"/>
  <c r="E86" i="3"/>
  <c r="I85" i="3"/>
  <c r="G85" i="3"/>
  <c r="F85" i="3"/>
  <c r="E85" i="3"/>
  <c r="I84" i="3"/>
  <c r="G84" i="3"/>
  <c r="F84" i="3"/>
  <c r="E84" i="3"/>
  <c r="I80" i="3"/>
  <c r="H80" i="3"/>
  <c r="G80" i="3"/>
  <c r="F80" i="3"/>
  <c r="E80" i="3"/>
  <c r="I74" i="3"/>
  <c r="G74" i="3"/>
  <c r="F74" i="3"/>
  <c r="E74" i="3"/>
  <c r="I73" i="3"/>
  <c r="G73" i="3"/>
  <c r="F73" i="3"/>
  <c r="E73" i="3"/>
  <c r="I72" i="3"/>
  <c r="G72" i="3"/>
  <c r="F72" i="3"/>
  <c r="E72" i="3"/>
  <c r="I64" i="3"/>
  <c r="G64" i="3"/>
  <c r="F64" i="3"/>
  <c r="E64" i="3"/>
  <c r="I60" i="3"/>
  <c r="J61" i="3" s="1"/>
  <c r="J64" i="3" s="1"/>
  <c r="J65" i="3" s="1"/>
  <c r="G60" i="3"/>
  <c r="F60" i="3"/>
  <c r="E60" i="3"/>
  <c r="I55" i="3"/>
  <c r="G55" i="3"/>
  <c r="F55" i="3"/>
  <c r="E55" i="3"/>
  <c r="I54" i="3"/>
  <c r="G54" i="3"/>
  <c r="F54" i="3"/>
  <c r="E54" i="3"/>
  <c r="I49" i="3"/>
  <c r="G49" i="3"/>
  <c r="F49" i="3"/>
  <c r="E49" i="3"/>
  <c r="I48" i="3"/>
  <c r="G48" i="3"/>
  <c r="F48" i="3"/>
  <c r="E48" i="3"/>
  <c r="I44" i="3"/>
  <c r="H44" i="3"/>
  <c r="G44" i="3"/>
  <c r="F44" i="3"/>
  <c r="E44" i="3"/>
  <c r="I43" i="3"/>
  <c r="H43" i="3"/>
  <c r="G43" i="3"/>
  <c r="F43" i="3"/>
  <c r="E43" i="3"/>
  <c r="G42" i="3"/>
  <c r="E42" i="3"/>
  <c r="F40" i="3"/>
  <c r="F42" i="3" s="1"/>
  <c r="I34" i="3"/>
  <c r="H34" i="3"/>
  <c r="G34" i="3"/>
  <c r="F34" i="3"/>
  <c r="E34" i="3"/>
  <c r="I33" i="3"/>
  <c r="H33" i="3"/>
  <c r="G33" i="3"/>
  <c r="F33" i="3"/>
  <c r="E33" i="3"/>
  <c r="I25" i="3"/>
  <c r="H25" i="3"/>
  <c r="G25" i="3"/>
  <c r="F25" i="3"/>
  <c r="E25" i="3"/>
  <c r="I20" i="3"/>
  <c r="G20" i="3"/>
  <c r="F20" i="3"/>
  <c r="E20" i="3"/>
  <c r="I14" i="3"/>
  <c r="H14" i="3"/>
  <c r="G14" i="3"/>
  <c r="F14" i="3"/>
  <c r="E14" i="3"/>
  <c r="J11" i="3"/>
  <c r="A1" i="3"/>
  <c r="J5" i="6" l="1"/>
  <c r="J5" i="4"/>
  <c r="J5" i="8"/>
  <c r="J14" i="3"/>
  <c r="J15" i="3" s="1"/>
  <c r="J5" i="3"/>
  <c r="K11" i="3"/>
  <c r="J86" i="3"/>
  <c r="J74" i="3"/>
  <c r="K5" i="6" l="1"/>
  <c r="K5" i="3"/>
  <c r="K5" i="4"/>
  <c r="K5" i="8"/>
  <c r="L11" i="3"/>
  <c r="J103" i="3"/>
  <c r="J104" i="3" s="1"/>
  <c r="J20" i="3"/>
  <c r="J21" i="3" s="1"/>
  <c r="J72" i="3"/>
  <c r="J54" i="3"/>
  <c r="K14" i="3"/>
  <c r="K15" i="3" s="1"/>
  <c r="L5" i="6" l="1"/>
  <c r="J4" i="6"/>
  <c r="L5" i="4"/>
  <c r="L5" i="3"/>
  <c r="L5" i="8"/>
  <c r="J4" i="8"/>
  <c r="J4" i="3"/>
  <c r="J4" i="4"/>
  <c r="L14" i="3"/>
  <c r="L15" i="3" s="1"/>
  <c r="M11" i="3"/>
  <c r="K103" i="3"/>
  <c r="K72" i="3"/>
  <c r="K54" i="3"/>
  <c r="K20" i="3"/>
  <c r="K21" i="3" s="1"/>
  <c r="J25" i="3"/>
  <c r="J26" i="3" s="1"/>
  <c r="J43" i="3"/>
  <c r="J33" i="3"/>
  <c r="F868" i="8" l="1"/>
  <c r="E868" i="8" s="1"/>
  <c r="F974" i="8"/>
  <c r="E974" i="8" s="1"/>
  <c r="J868" i="8"/>
  <c r="F762" i="8"/>
  <c r="E762" i="8" s="1"/>
  <c r="F656" i="8"/>
  <c r="E656" i="8" s="1"/>
  <c r="F550" i="8"/>
  <c r="E550" i="8" s="1"/>
  <c r="F444" i="8"/>
  <c r="E444" i="8" s="1"/>
  <c r="F232" i="8"/>
  <c r="E232" i="8" s="1"/>
  <c r="F338" i="8"/>
  <c r="E338" i="8" s="1"/>
  <c r="F20" i="8"/>
  <c r="J20" i="8" s="1"/>
  <c r="F126" i="8"/>
  <c r="E126" i="8" s="1"/>
  <c r="M5" i="6"/>
  <c r="J2" i="6"/>
  <c r="M5" i="4"/>
  <c r="M5" i="3"/>
  <c r="M5" i="8"/>
  <c r="J2" i="8"/>
  <c r="J2" i="3"/>
  <c r="J2" i="4"/>
  <c r="N11" i="3"/>
  <c r="M14" i="3"/>
  <c r="M15" i="3" s="1"/>
  <c r="L103" i="3"/>
  <c r="L72" i="3"/>
  <c r="L54" i="3"/>
  <c r="L20" i="3"/>
  <c r="L21" i="3" s="1"/>
  <c r="J102" i="3"/>
  <c r="J44" i="3"/>
  <c r="J45" i="3" s="1"/>
  <c r="J34" i="3"/>
  <c r="J35" i="3" s="1"/>
  <c r="K25" i="3"/>
  <c r="K26" i="3" s="1"/>
  <c r="K43" i="3"/>
  <c r="K33" i="3"/>
  <c r="J974" i="8" l="1"/>
  <c r="J550" i="8"/>
  <c r="J444" i="8"/>
  <c r="J762" i="8"/>
  <c r="J656" i="8"/>
  <c r="J232" i="8"/>
  <c r="J338" i="8"/>
  <c r="E20" i="8"/>
  <c r="J126" i="8"/>
  <c r="N5" i="6"/>
  <c r="K2" i="6"/>
  <c r="N5" i="4"/>
  <c r="N5" i="3"/>
  <c r="N5" i="8"/>
  <c r="K2" i="3"/>
  <c r="K2" i="4"/>
  <c r="K2" i="8"/>
  <c r="J60" i="3"/>
  <c r="K61" i="3" s="1"/>
  <c r="J49" i="3"/>
  <c r="J73" i="3"/>
  <c r="J75" i="3" s="1"/>
  <c r="J55" i="3"/>
  <c r="J56" i="3" s="1"/>
  <c r="J48" i="3"/>
  <c r="J50" i="3" s="1"/>
  <c r="M103" i="3"/>
  <c r="M72" i="3"/>
  <c r="M54" i="3"/>
  <c r="M20" i="3"/>
  <c r="M21" i="3" s="1"/>
  <c r="N14" i="3"/>
  <c r="N15" i="3" s="1"/>
  <c r="O11" i="3"/>
  <c r="K102" i="3"/>
  <c r="K104" i="3" s="1"/>
  <c r="K34" i="3"/>
  <c r="K35" i="3" s="1"/>
  <c r="K44" i="3"/>
  <c r="K45" i="3" s="1"/>
  <c r="L25" i="3"/>
  <c r="L26" i="3" s="1"/>
  <c r="L43" i="3"/>
  <c r="L33" i="3"/>
  <c r="O5" i="6" l="1"/>
  <c r="K4" i="6"/>
  <c r="L2" i="6"/>
  <c r="O5" i="4"/>
  <c r="O5" i="3"/>
  <c r="O5" i="8"/>
  <c r="K4" i="3"/>
  <c r="L2" i="3"/>
  <c r="K4" i="4"/>
  <c r="K4" i="8"/>
  <c r="L2" i="4"/>
  <c r="L2" i="8"/>
  <c r="K49" i="3"/>
  <c r="K60" i="3"/>
  <c r="L61" i="3" s="1"/>
  <c r="O14" i="3"/>
  <c r="O15" i="3" s="1"/>
  <c r="P11" i="3"/>
  <c r="M43" i="3"/>
  <c r="M33" i="3"/>
  <c r="M25" i="3"/>
  <c r="M26" i="3" s="1"/>
  <c r="J85" i="3"/>
  <c r="K73" i="3"/>
  <c r="K55" i="3"/>
  <c r="K56" i="3" s="1"/>
  <c r="K48" i="3"/>
  <c r="K50" i="3" s="1"/>
  <c r="K85" i="3" s="1"/>
  <c r="J80" i="3"/>
  <c r="J81" i="3" s="1"/>
  <c r="N103" i="3"/>
  <c r="N72" i="3"/>
  <c r="N54" i="3"/>
  <c r="N20" i="3"/>
  <c r="N21" i="3" s="1"/>
  <c r="L102" i="3"/>
  <c r="L104" i="3" s="1"/>
  <c r="L44" i="3"/>
  <c r="L45" i="3" s="1"/>
  <c r="L34" i="3"/>
  <c r="L35" i="3" s="1"/>
  <c r="J84" i="3"/>
  <c r="K64" i="3"/>
  <c r="K65" i="3" s="1"/>
  <c r="K74" i="3"/>
  <c r="F869" i="8" l="1"/>
  <c r="E869" i="8" s="1"/>
  <c r="F975" i="8"/>
  <c r="E975" i="8" s="1"/>
  <c r="K974" i="8"/>
  <c r="K975" i="8"/>
  <c r="K868" i="8"/>
  <c r="J975" i="8"/>
  <c r="K762" i="8"/>
  <c r="K550" i="8"/>
  <c r="K656" i="8"/>
  <c r="K444" i="8"/>
  <c r="F657" i="8"/>
  <c r="K657" i="8" s="1"/>
  <c r="F763" i="8"/>
  <c r="K763" i="8" s="1"/>
  <c r="F445" i="8"/>
  <c r="K445" i="8" s="1"/>
  <c r="F551" i="8"/>
  <c r="K338" i="8"/>
  <c r="F233" i="8"/>
  <c r="K233" i="8" s="1"/>
  <c r="F339" i="8"/>
  <c r="K232" i="8"/>
  <c r="K126" i="8"/>
  <c r="F21" i="8"/>
  <c r="J21" i="8" s="1"/>
  <c r="F127" i="8"/>
  <c r="K20" i="8"/>
  <c r="P5" i="6"/>
  <c r="M2" i="6"/>
  <c r="J3" i="6"/>
  <c r="L4" i="6"/>
  <c r="P5" i="4"/>
  <c r="P5" i="3"/>
  <c r="P5" i="8"/>
  <c r="M2" i="3"/>
  <c r="L4" i="3"/>
  <c r="J3" i="8"/>
  <c r="M2" i="4"/>
  <c r="M2" i="8"/>
  <c r="L4" i="4"/>
  <c r="L4" i="8"/>
  <c r="J3" i="3"/>
  <c r="J3" i="4"/>
  <c r="K75" i="3"/>
  <c r="K80" i="3" s="1"/>
  <c r="K81" i="3" s="1"/>
  <c r="L60" i="3"/>
  <c r="M61" i="3" s="1"/>
  <c r="L49" i="3"/>
  <c r="L48" i="3"/>
  <c r="L50" i="3" s="1"/>
  <c r="L85" i="3" s="1"/>
  <c r="L73" i="3"/>
  <c r="L55" i="3"/>
  <c r="L56" i="3" s="1"/>
  <c r="K84" i="3"/>
  <c r="M102" i="3"/>
  <c r="M104" i="3" s="1"/>
  <c r="M44" i="3"/>
  <c r="M45" i="3" s="1"/>
  <c r="M34" i="3"/>
  <c r="M35" i="3" s="1"/>
  <c r="Q11" i="3"/>
  <c r="P14" i="3"/>
  <c r="P15" i="3" s="1"/>
  <c r="N25" i="3"/>
  <c r="N26" i="3" s="1"/>
  <c r="N43" i="3"/>
  <c r="N33" i="3"/>
  <c r="K86" i="3"/>
  <c r="J87" i="3"/>
  <c r="O103" i="3"/>
  <c r="O72" i="3"/>
  <c r="O54" i="3"/>
  <c r="O20" i="3"/>
  <c r="O21" i="3" s="1"/>
  <c r="L74" i="3"/>
  <c r="L64" i="3"/>
  <c r="L65" i="3" s="1"/>
  <c r="L86" i="3" s="1"/>
  <c r="J869" i="8" l="1"/>
  <c r="K869" i="8"/>
  <c r="F976" i="8"/>
  <c r="E976" i="8" s="1"/>
  <c r="F870" i="8"/>
  <c r="E870" i="8" s="1"/>
  <c r="L869" i="8"/>
  <c r="L975" i="8"/>
  <c r="L974" i="8"/>
  <c r="L870" i="8"/>
  <c r="L868" i="8"/>
  <c r="J976" i="8"/>
  <c r="K976" i="8"/>
  <c r="E551" i="8"/>
  <c r="J551" i="8"/>
  <c r="K551" i="8"/>
  <c r="L657" i="8"/>
  <c r="L656" i="8"/>
  <c r="L551" i="8"/>
  <c r="L445" i="8"/>
  <c r="L762" i="8"/>
  <c r="L444" i="8"/>
  <c r="L550" i="8"/>
  <c r="L763" i="8"/>
  <c r="E445" i="8"/>
  <c r="J445" i="8"/>
  <c r="E763" i="8"/>
  <c r="J763" i="8"/>
  <c r="F658" i="8"/>
  <c r="L658" i="8" s="1"/>
  <c r="F764" i="8"/>
  <c r="L764" i="8" s="1"/>
  <c r="F446" i="8"/>
  <c r="F552" i="8"/>
  <c r="J233" i="8"/>
  <c r="E657" i="8"/>
  <c r="J657" i="8"/>
  <c r="E339" i="8"/>
  <c r="J339" i="8"/>
  <c r="L338" i="8"/>
  <c r="L339" i="8"/>
  <c r="F234" i="8"/>
  <c r="K234" i="8" s="1"/>
  <c r="F340" i="8"/>
  <c r="E233" i="8"/>
  <c r="K339" i="8"/>
  <c r="L233" i="8"/>
  <c r="L232" i="8"/>
  <c r="F22" i="8"/>
  <c r="J22" i="8" s="1"/>
  <c r="F128" i="8"/>
  <c r="L128" i="8" s="1"/>
  <c r="E127" i="8"/>
  <c r="J127" i="8"/>
  <c r="K127" i="8"/>
  <c r="E21" i="8"/>
  <c r="L127" i="8"/>
  <c r="L126" i="8"/>
  <c r="K21" i="8"/>
  <c r="L21" i="8"/>
  <c r="L20" i="8"/>
  <c r="Q5" i="6"/>
  <c r="N2" i="6"/>
  <c r="M4" i="6"/>
  <c r="K3" i="3"/>
  <c r="K3" i="6"/>
  <c r="Q5" i="4"/>
  <c r="Q5" i="3"/>
  <c r="Q5" i="8"/>
  <c r="N2" i="3"/>
  <c r="M4" i="3"/>
  <c r="K3" i="4"/>
  <c r="K3" i="8"/>
  <c r="M4" i="4"/>
  <c r="M4" i="8"/>
  <c r="N2" i="4"/>
  <c r="N2" i="8"/>
  <c r="L75" i="3"/>
  <c r="L80" i="3" s="1"/>
  <c r="L81" i="3" s="1"/>
  <c r="O25" i="3"/>
  <c r="O26" i="3" s="1"/>
  <c r="O43" i="3"/>
  <c r="O33" i="3"/>
  <c r="N102" i="3"/>
  <c r="N104" i="3" s="1"/>
  <c r="N44" i="3"/>
  <c r="N45" i="3" s="1"/>
  <c r="N34" i="3"/>
  <c r="N35" i="3" s="1"/>
  <c r="P103" i="3"/>
  <c r="P72" i="3"/>
  <c r="P54" i="3"/>
  <c r="P20" i="3"/>
  <c r="P21" i="3" s="1"/>
  <c r="L84" i="3"/>
  <c r="L87" i="3" s="1"/>
  <c r="M73" i="3"/>
  <c r="M55" i="3"/>
  <c r="M56" i="3" s="1"/>
  <c r="M48" i="3"/>
  <c r="M50" i="3" s="1"/>
  <c r="R11" i="3"/>
  <c r="Q14" i="3"/>
  <c r="Q15" i="3" s="1"/>
  <c r="K87" i="3"/>
  <c r="M60" i="3"/>
  <c r="N61" i="3" s="1"/>
  <c r="M49" i="3"/>
  <c r="M74" i="3"/>
  <c r="M64" i="3"/>
  <c r="M65" i="3" s="1"/>
  <c r="A1" i="1"/>
  <c r="L976" i="8" l="1"/>
  <c r="K870" i="8"/>
  <c r="F977" i="8"/>
  <c r="E977" i="8" s="1"/>
  <c r="F871" i="8"/>
  <c r="E871" i="8" s="1"/>
  <c r="J870" i="8"/>
  <c r="K977" i="8"/>
  <c r="K871" i="8"/>
  <c r="M977" i="8"/>
  <c r="M975" i="8"/>
  <c r="M976" i="8"/>
  <c r="M871" i="8"/>
  <c r="M869" i="8"/>
  <c r="M870" i="8"/>
  <c r="M974" i="8"/>
  <c r="M868" i="8"/>
  <c r="L977" i="8"/>
  <c r="L871" i="8"/>
  <c r="E552" i="8"/>
  <c r="J552" i="8"/>
  <c r="K552" i="8"/>
  <c r="J234" i="8"/>
  <c r="E446" i="8"/>
  <c r="J446" i="8"/>
  <c r="K446" i="8"/>
  <c r="L552" i="8"/>
  <c r="F765" i="8"/>
  <c r="M765" i="8" s="1"/>
  <c r="F659" i="8"/>
  <c r="F553" i="8"/>
  <c r="M553" i="8" s="1"/>
  <c r="F447" i="8"/>
  <c r="M447" i="8" s="1"/>
  <c r="E234" i="8"/>
  <c r="E764" i="8"/>
  <c r="J764" i="8"/>
  <c r="K764" i="8"/>
  <c r="M552" i="8"/>
  <c r="M550" i="8"/>
  <c r="M657" i="8"/>
  <c r="M762" i="8"/>
  <c r="M764" i="8"/>
  <c r="M445" i="8"/>
  <c r="M763" i="8"/>
  <c r="M446" i="8"/>
  <c r="M551" i="8"/>
  <c r="M659" i="8"/>
  <c r="M658" i="8"/>
  <c r="M656" i="8"/>
  <c r="M444" i="8"/>
  <c r="E658" i="8"/>
  <c r="J658" i="8"/>
  <c r="K658" i="8"/>
  <c r="L446" i="8"/>
  <c r="L234" i="8"/>
  <c r="M338" i="8"/>
  <c r="M340" i="8"/>
  <c r="M339" i="8"/>
  <c r="E340" i="8"/>
  <c r="J340" i="8"/>
  <c r="K340" i="8"/>
  <c r="L340" i="8"/>
  <c r="F235" i="8"/>
  <c r="L235" i="8" s="1"/>
  <c r="F341" i="8"/>
  <c r="M341" i="8" s="1"/>
  <c r="M234" i="8"/>
  <c r="M232" i="8"/>
  <c r="M233" i="8"/>
  <c r="E22" i="8"/>
  <c r="L22" i="8"/>
  <c r="K22" i="8"/>
  <c r="F23" i="8"/>
  <c r="M23" i="8" s="1"/>
  <c r="F129" i="8"/>
  <c r="M129" i="8" s="1"/>
  <c r="E128" i="8"/>
  <c r="J128" i="8"/>
  <c r="K128" i="8"/>
  <c r="M126" i="8"/>
  <c r="M128" i="8"/>
  <c r="M127" i="8"/>
  <c r="M20" i="8"/>
  <c r="M22" i="8"/>
  <c r="M21" i="8"/>
  <c r="R5" i="6"/>
  <c r="O2" i="6"/>
  <c r="N4" i="6"/>
  <c r="L3" i="3"/>
  <c r="L3" i="6"/>
  <c r="R5" i="4"/>
  <c r="R5" i="3"/>
  <c r="R5" i="8"/>
  <c r="N4" i="3"/>
  <c r="O2" i="3"/>
  <c r="N4" i="4"/>
  <c r="N4" i="8"/>
  <c r="O2" i="4"/>
  <c r="O2" i="8"/>
  <c r="L3" i="4"/>
  <c r="L3" i="8"/>
  <c r="M75" i="3"/>
  <c r="M80" i="3" s="1"/>
  <c r="M81" i="3" s="1"/>
  <c r="N60" i="3"/>
  <c r="O61" i="3" s="1"/>
  <c r="N49" i="3"/>
  <c r="O102" i="3"/>
  <c r="O104" i="3" s="1"/>
  <c r="O34" i="3"/>
  <c r="O35" i="3" s="1"/>
  <c r="O44" i="3"/>
  <c r="O45" i="3" s="1"/>
  <c r="M85" i="3"/>
  <c r="P43" i="3"/>
  <c r="P33" i="3"/>
  <c r="P25" i="3"/>
  <c r="P26" i="3" s="1"/>
  <c r="M86" i="3"/>
  <c r="Q103" i="3"/>
  <c r="Q72" i="3"/>
  <c r="Q54" i="3"/>
  <c r="Q20" i="3"/>
  <c r="Q21" i="3" s="1"/>
  <c r="M84" i="3"/>
  <c r="R14" i="3"/>
  <c r="R15" i="3" s="1"/>
  <c r="S11" i="3"/>
  <c r="N64" i="3"/>
  <c r="N65" i="3" s="1"/>
  <c r="N86" i="3" s="1"/>
  <c r="N74" i="3"/>
  <c r="N73" i="3"/>
  <c r="N55" i="3"/>
  <c r="N56" i="3" s="1"/>
  <c r="N48" i="3"/>
  <c r="N50" i="3" s="1"/>
  <c r="N85" i="3" s="1"/>
  <c r="J871" i="8" l="1"/>
  <c r="F872" i="8"/>
  <c r="E872" i="8" s="1"/>
  <c r="F978" i="8"/>
  <c r="E978" i="8" s="1"/>
  <c r="J978" i="8"/>
  <c r="J977" i="8"/>
  <c r="L978" i="8"/>
  <c r="J872" i="8"/>
  <c r="N976" i="8"/>
  <c r="N975" i="8"/>
  <c r="N978" i="8"/>
  <c r="N977" i="8"/>
  <c r="N870" i="8"/>
  <c r="N868" i="8"/>
  <c r="N974" i="8"/>
  <c r="N871" i="8"/>
  <c r="N869" i="8"/>
  <c r="N872" i="8"/>
  <c r="K978" i="8"/>
  <c r="M872" i="8"/>
  <c r="M978" i="8"/>
  <c r="L872" i="8"/>
  <c r="M235" i="8"/>
  <c r="K872" i="8"/>
  <c r="L23" i="8"/>
  <c r="K235" i="8"/>
  <c r="J235" i="8"/>
  <c r="E235" i="8"/>
  <c r="E447" i="8"/>
  <c r="J447" i="8"/>
  <c r="K447" i="8"/>
  <c r="L447" i="8"/>
  <c r="E553" i="8"/>
  <c r="J553" i="8"/>
  <c r="K553" i="8"/>
  <c r="L553" i="8"/>
  <c r="E659" i="8"/>
  <c r="J659" i="8"/>
  <c r="K659" i="8"/>
  <c r="L659" i="8"/>
  <c r="N553" i="8"/>
  <c r="N447" i="8"/>
  <c r="N446" i="8"/>
  <c r="N552" i="8"/>
  <c r="N656" i="8"/>
  <c r="N550" i="8"/>
  <c r="N657" i="8"/>
  <c r="N658" i="8"/>
  <c r="N762" i="8"/>
  <c r="N764" i="8"/>
  <c r="N765" i="8"/>
  <c r="N763" i="8"/>
  <c r="N659" i="8"/>
  <c r="N445" i="8"/>
  <c r="N444" i="8"/>
  <c r="N551" i="8"/>
  <c r="F660" i="8"/>
  <c r="F766" i="8"/>
  <c r="N766" i="8" s="1"/>
  <c r="F554" i="8"/>
  <c r="F448" i="8"/>
  <c r="N448" i="8" s="1"/>
  <c r="K23" i="8"/>
  <c r="E765" i="8"/>
  <c r="J765" i="8"/>
  <c r="K765" i="8"/>
  <c r="L765" i="8"/>
  <c r="E341" i="8"/>
  <c r="J341" i="8"/>
  <c r="K341" i="8"/>
  <c r="L341" i="8"/>
  <c r="J23" i="8"/>
  <c r="N340" i="8"/>
  <c r="N339" i="8"/>
  <c r="N338" i="8"/>
  <c r="N341" i="8"/>
  <c r="F236" i="8"/>
  <c r="M236" i="8" s="1"/>
  <c r="F342" i="8"/>
  <c r="E23" i="8"/>
  <c r="N234" i="8"/>
  <c r="N233" i="8"/>
  <c r="N235" i="8"/>
  <c r="N232" i="8"/>
  <c r="N128" i="8"/>
  <c r="N126" i="8"/>
  <c r="N127" i="8"/>
  <c r="N129" i="8"/>
  <c r="F24" i="8"/>
  <c r="L24" i="8" s="1"/>
  <c r="F130" i="8"/>
  <c r="E129" i="8"/>
  <c r="J129" i="8"/>
  <c r="K129" i="8"/>
  <c r="L129" i="8"/>
  <c r="N23" i="8"/>
  <c r="N20" i="8"/>
  <c r="N22" i="8"/>
  <c r="N21" i="8"/>
  <c r="S5" i="6"/>
  <c r="O4" i="6"/>
  <c r="P2" i="6"/>
  <c r="M3" i="3"/>
  <c r="M3" i="6"/>
  <c r="S5" i="4"/>
  <c r="S5" i="3"/>
  <c r="S5" i="8"/>
  <c r="O4" i="3"/>
  <c r="P2" i="3"/>
  <c r="O4" i="4"/>
  <c r="O4" i="8"/>
  <c r="P2" i="4"/>
  <c r="P2" i="8"/>
  <c r="M3" i="4"/>
  <c r="M3" i="8"/>
  <c r="N75" i="3"/>
  <c r="N80" i="3" s="1"/>
  <c r="N81" i="3" s="1"/>
  <c r="N84" i="3"/>
  <c r="N87" i="3" s="1"/>
  <c r="O74" i="3"/>
  <c r="O64" i="3"/>
  <c r="O65" i="3" s="1"/>
  <c r="O86" i="3" s="1"/>
  <c r="S14" i="3"/>
  <c r="S15" i="3" s="1"/>
  <c r="T11" i="3"/>
  <c r="M87" i="3"/>
  <c r="O73" i="3"/>
  <c r="O55" i="3"/>
  <c r="O56" i="3" s="1"/>
  <c r="O48" i="3"/>
  <c r="O50" i="3" s="1"/>
  <c r="O85" i="3" s="1"/>
  <c r="R103" i="3"/>
  <c r="R72" i="3"/>
  <c r="R54" i="3"/>
  <c r="R20" i="3"/>
  <c r="R21" i="3" s="1"/>
  <c r="Q43" i="3"/>
  <c r="Q33" i="3"/>
  <c r="Q25" i="3"/>
  <c r="Q26" i="3" s="1"/>
  <c r="P102" i="3"/>
  <c r="P104" i="3" s="1"/>
  <c r="P44" i="3"/>
  <c r="P45" i="3" s="1"/>
  <c r="P34" i="3"/>
  <c r="P35" i="3" s="1"/>
  <c r="O60" i="3"/>
  <c r="P61" i="3" s="1"/>
  <c r="O49" i="3"/>
  <c r="F979" i="8" l="1"/>
  <c r="E979" i="8" s="1"/>
  <c r="F873" i="8"/>
  <c r="E873" i="8" s="1"/>
  <c r="N873" i="8"/>
  <c r="K873" i="8"/>
  <c r="L979" i="8"/>
  <c r="O976" i="8"/>
  <c r="O978" i="8"/>
  <c r="O870" i="8"/>
  <c r="O975" i="8"/>
  <c r="O974" i="8"/>
  <c r="O977" i="8"/>
  <c r="O871" i="8"/>
  <c r="O869" i="8"/>
  <c r="O868" i="8"/>
  <c r="O872" i="8"/>
  <c r="O873" i="8"/>
  <c r="M873" i="8"/>
  <c r="J979" i="8"/>
  <c r="M979" i="8"/>
  <c r="J873" i="8"/>
  <c r="E554" i="8"/>
  <c r="J554" i="8"/>
  <c r="K554" i="8"/>
  <c r="L554" i="8"/>
  <c r="M554" i="8"/>
  <c r="E766" i="8"/>
  <c r="J766" i="8"/>
  <c r="K766" i="8"/>
  <c r="L766" i="8"/>
  <c r="M766" i="8"/>
  <c r="E660" i="8"/>
  <c r="J660" i="8"/>
  <c r="K660" i="8"/>
  <c r="L660" i="8"/>
  <c r="M660" i="8"/>
  <c r="N554" i="8"/>
  <c r="N660" i="8"/>
  <c r="E448" i="8"/>
  <c r="J448" i="8"/>
  <c r="K448" i="8"/>
  <c r="L448" i="8"/>
  <c r="M448" i="8"/>
  <c r="L236" i="8"/>
  <c r="O445" i="8"/>
  <c r="O447" i="8"/>
  <c r="O553" i="8"/>
  <c r="O448" i="8"/>
  <c r="O552" i="8"/>
  <c r="O550" i="8"/>
  <c r="O657" i="8"/>
  <c r="O656" i="8"/>
  <c r="O762" i="8"/>
  <c r="O660" i="8"/>
  <c r="O763" i="8"/>
  <c r="O764" i="8"/>
  <c r="O659" i="8"/>
  <c r="O446" i="8"/>
  <c r="O765" i="8"/>
  <c r="O766" i="8"/>
  <c r="O554" i="8"/>
  <c r="O551" i="8"/>
  <c r="O444" i="8"/>
  <c r="O658" i="8"/>
  <c r="J236" i="8"/>
  <c r="F767" i="8"/>
  <c r="O767" i="8" s="1"/>
  <c r="F661" i="8"/>
  <c r="O661" i="8" s="1"/>
  <c r="F449" i="8"/>
  <c r="O449" i="8" s="1"/>
  <c r="F555" i="8"/>
  <c r="E236" i="8"/>
  <c r="E342" i="8"/>
  <c r="J342" i="8"/>
  <c r="K342" i="8"/>
  <c r="L342" i="8"/>
  <c r="M342" i="8"/>
  <c r="N342" i="8"/>
  <c r="N236" i="8"/>
  <c r="O342" i="8"/>
  <c r="O340" i="8"/>
  <c r="O338" i="8"/>
  <c r="O339" i="8"/>
  <c r="O341" i="8"/>
  <c r="F237" i="8"/>
  <c r="N237" i="8" s="1"/>
  <c r="F343" i="8"/>
  <c r="O343" i="8" s="1"/>
  <c r="K236" i="8"/>
  <c r="O233" i="8"/>
  <c r="O236" i="8"/>
  <c r="O234" i="8"/>
  <c r="O232" i="8"/>
  <c r="O235" i="8"/>
  <c r="O237" i="8"/>
  <c r="K24" i="8"/>
  <c r="J24" i="8"/>
  <c r="M24" i="8"/>
  <c r="E24" i="8"/>
  <c r="N24" i="8"/>
  <c r="E130" i="8"/>
  <c r="J130" i="8"/>
  <c r="K130" i="8"/>
  <c r="L130" i="8"/>
  <c r="M130" i="8"/>
  <c r="O128" i="8"/>
  <c r="O126" i="8"/>
  <c r="O127" i="8"/>
  <c r="O129" i="8"/>
  <c r="O130" i="8"/>
  <c r="N130" i="8"/>
  <c r="F25" i="8"/>
  <c r="K25" i="8" s="1"/>
  <c r="F131" i="8"/>
  <c r="O131" i="8" s="1"/>
  <c r="O23" i="8"/>
  <c r="O20" i="8"/>
  <c r="O22" i="8"/>
  <c r="O24" i="8"/>
  <c r="O21" i="8"/>
  <c r="T5" i="6"/>
  <c r="P4" i="6"/>
  <c r="Q2" i="6"/>
  <c r="N3" i="3"/>
  <c r="N3" i="6"/>
  <c r="T5" i="4"/>
  <c r="T5" i="3"/>
  <c r="T5" i="8"/>
  <c r="P4" i="3"/>
  <c r="Q2" i="3"/>
  <c r="N3" i="4"/>
  <c r="N3" i="8"/>
  <c r="P4" i="4"/>
  <c r="P4" i="8"/>
  <c r="Q2" i="4"/>
  <c r="Q2" i="8"/>
  <c r="O75" i="3"/>
  <c r="O80" i="3" s="1"/>
  <c r="O81" i="3" s="1"/>
  <c r="O84" i="3"/>
  <c r="O87" i="3" s="1"/>
  <c r="P60" i="3"/>
  <c r="Q61" i="3" s="1"/>
  <c r="P49" i="3"/>
  <c r="R43" i="3"/>
  <c r="R25" i="3"/>
  <c r="R26" i="3" s="1"/>
  <c r="R33" i="3"/>
  <c r="P48" i="3"/>
  <c r="P50" i="3" s="1"/>
  <c r="P73" i="3"/>
  <c r="P55" i="3"/>
  <c r="P56" i="3" s="1"/>
  <c r="P74" i="3"/>
  <c r="P64" i="3"/>
  <c r="P65" i="3" s="1"/>
  <c r="Q102" i="3"/>
  <c r="Q104" i="3" s="1"/>
  <c r="Q44" i="3"/>
  <c r="Q45" i="3" s="1"/>
  <c r="Q34" i="3"/>
  <c r="Q35" i="3" s="1"/>
  <c r="T14" i="3"/>
  <c r="T15" i="3" s="1"/>
  <c r="U11" i="3"/>
  <c r="S103" i="3"/>
  <c r="S72" i="3"/>
  <c r="S54" i="3"/>
  <c r="S20" i="3"/>
  <c r="S21" i="3" s="1"/>
  <c r="N979" i="8" l="1"/>
  <c r="O979" i="8"/>
  <c r="L873" i="8"/>
  <c r="K979" i="8"/>
  <c r="F980" i="8"/>
  <c r="E980" i="8" s="1"/>
  <c r="F874" i="8"/>
  <c r="E874" i="8" s="1"/>
  <c r="P978" i="8"/>
  <c r="P976" i="8"/>
  <c r="P977" i="8"/>
  <c r="P870" i="8"/>
  <c r="P974" i="8"/>
  <c r="P979" i="8"/>
  <c r="P872" i="8"/>
  <c r="P975" i="8"/>
  <c r="P873" i="8"/>
  <c r="P869" i="8"/>
  <c r="P868" i="8"/>
  <c r="P871" i="8"/>
  <c r="K980" i="8"/>
  <c r="M980" i="8"/>
  <c r="L237" i="8"/>
  <c r="K237" i="8"/>
  <c r="J237" i="8"/>
  <c r="E237" i="8"/>
  <c r="E555" i="8"/>
  <c r="J555" i="8"/>
  <c r="K555" i="8"/>
  <c r="L555" i="8"/>
  <c r="M555" i="8"/>
  <c r="N555" i="8"/>
  <c r="P444" i="8"/>
  <c r="P445" i="8"/>
  <c r="P446" i="8"/>
  <c r="P553" i="8"/>
  <c r="P448" i="8"/>
  <c r="P447" i="8"/>
  <c r="P552" i="8"/>
  <c r="P449" i="8"/>
  <c r="P551" i="8"/>
  <c r="P555" i="8"/>
  <c r="P656" i="8"/>
  <c r="P550" i="8"/>
  <c r="P660" i="8"/>
  <c r="P657" i="8"/>
  <c r="P763" i="8"/>
  <c r="P661" i="8"/>
  <c r="P766" i="8"/>
  <c r="P765" i="8"/>
  <c r="P762" i="8"/>
  <c r="P659" i="8"/>
  <c r="P767" i="8"/>
  <c r="P764" i="8"/>
  <c r="P658" i="8"/>
  <c r="P554" i="8"/>
  <c r="E449" i="8"/>
  <c r="J449" i="8"/>
  <c r="K449" i="8"/>
  <c r="L449" i="8"/>
  <c r="M449" i="8"/>
  <c r="N449" i="8"/>
  <c r="F768" i="8"/>
  <c r="P768" i="8" s="1"/>
  <c r="F662" i="8"/>
  <c r="F450" i="8"/>
  <c r="F556" i="8"/>
  <c r="P556" i="8" s="1"/>
  <c r="E661" i="8"/>
  <c r="J661" i="8"/>
  <c r="K661" i="8"/>
  <c r="L661" i="8"/>
  <c r="M661" i="8"/>
  <c r="N661" i="8"/>
  <c r="E767" i="8"/>
  <c r="J767" i="8"/>
  <c r="K767" i="8"/>
  <c r="L767" i="8"/>
  <c r="M767" i="8"/>
  <c r="N767" i="8"/>
  <c r="M237" i="8"/>
  <c r="O555" i="8"/>
  <c r="P340" i="8"/>
  <c r="P339" i="8"/>
  <c r="P338" i="8"/>
  <c r="P342" i="8"/>
  <c r="P343" i="8"/>
  <c r="P341" i="8"/>
  <c r="F238" i="8"/>
  <c r="E238" i="8" s="1"/>
  <c r="F344" i="8"/>
  <c r="P344" i="8" s="1"/>
  <c r="E343" i="8"/>
  <c r="J343" i="8"/>
  <c r="K343" i="8"/>
  <c r="L343" i="8"/>
  <c r="M343" i="8"/>
  <c r="N343" i="8"/>
  <c r="P232" i="8"/>
  <c r="P237" i="8"/>
  <c r="P234" i="8"/>
  <c r="P233" i="8"/>
  <c r="P236" i="8"/>
  <c r="P235" i="8"/>
  <c r="J25" i="8"/>
  <c r="E25" i="8"/>
  <c r="N25" i="8"/>
  <c r="O25" i="8"/>
  <c r="M25" i="8"/>
  <c r="L25" i="8"/>
  <c r="F26" i="8"/>
  <c r="P26" i="8" s="1"/>
  <c r="F132" i="8"/>
  <c r="P132" i="8" s="1"/>
  <c r="E131" i="8"/>
  <c r="J131" i="8"/>
  <c r="K131" i="8"/>
  <c r="L131" i="8"/>
  <c r="M131" i="8"/>
  <c r="N131" i="8"/>
  <c r="P131" i="8"/>
  <c r="P126" i="8"/>
  <c r="P127" i="8"/>
  <c r="P128" i="8"/>
  <c r="P130" i="8"/>
  <c r="P129" i="8"/>
  <c r="P21" i="8"/>
  <c r="P23" i="8"/>
  <c r="P20" i="8"/>
  <c r="P25" i="8"/>
  <c r="P22" i="8"/>
  <c r="P24" i="8"/>
  <c r="U5" i="6"/>
  <c r="Q4" i="6"/>
  <c r="R2" i="6"/>
  <c r="O3" i="3"/>
  <c r="O3" i="6"/>
  <c r="U5" i="4"/>
  <c r="U5" i="3"/>
  <c r="U5" i="8"/>
  <c r="Q4" i="3"/>
  <c r="R2" i="3"/>
  <c r="O3" i="4"/>
  <c r="O3" i="8"/>
  <c r="Q4" i="4"/>
  <c r="Q4" i="8"/>
  <c r="R2" i="4"/>
  <c r="R2" i="8"/>
  <c r="P75" i="3"/>
  <c r="P80" i="3" s="1"/>
  <c r="P81" i="3" s="1"/>
  <c r="P84" i="3"/>
  <c r="Q60" i="3"/>
  <c r="R61" i="3" s="1"/>
  <c r="Q49" i="3"/>
  <c r="Q74" i="3"/>
  <c r="Q64" i="3"/>
  <c r="Q65" i="3" s="1"/>
  <c r="Q86" i="3" s="1"/>
  <c r="V11" i="3"/>
  <c r="U14" i="3"/>
  <c r="U15" i="3" s="1"/>
  <c r="R102" i="3"/>
  <c r="R104" i="3" s="1"/>
  <c r="R44" i="3"/>
  <c r="R45" i="3" s="1"/>
  <c r="R34" i="3"/>
  <c r="R35" i="3" s="1"/>
  <c r="T103" i="3"/>
  <c r="T72" i="3"/>
  <c r="T54" i="3"/>
  <c r="T20" i="3"/>
  <c r="T21" i="3" s="1"/>
  <c r="S25" i="3"/>
  <c r="S26" i="3" s="1"/>
  <c r="S43" i="3"/>
  <c r="S33" i="3"/>
  <c r="Q48" i="3"/>
  <c r="Q50" i="3" s="1"/>
  <c r="Q85" i="3" s="1"/>
  <c r="Q73" i="3"/>
  <c r="Q55" i="3"/>
  <c r="Q56" i="3" s="1"/>
  <c r="P86" i="3"/>
  <c r="P85" i="3"/>
  <c r="P980" i="8" l="1"/>
  <c r="N980" i="8"/>
  <c r="O980" i="8"/>
  <c r="O874" i="8"/>
  <c r="L874" i="8"/>
  <c r="N874" i="8"/>
  <c r="M874" i="8"/>
  <c r="P874" i="8"/>
  <c r="F981" i="8"/>
  <c r="E981" i="8" s="1"/>
  <c r="F875" i="8"/>
  <c r="E875" i="8" s="1"/>
  <c r="L980" i="8"/>
  <c r="Q977" i="8"/>
  <c r="Q868" i="8"/>
  <c r="Q870" i="8"/>
  <c r="Q974" i="8"/>
  <c r="Q979" i="8"/>
  <c r="Q978" i="8"/>
  <c r="Q874" i="8"/>
  <c r="Q871" i="8"/>
  <c r="Q976" i="8"/>
  <c r="Q872" i="8"/>
  <c r="Q869" i="8"/>
  <c r="Q975" i="8"/>
  <c r="Q980" i="8"/>
  <c r="Q873" i="8"/>
  <c r="N26" i="8"/>
  <c r="E556" i="8"/>
  <c r="J556" i="8"/>
  <c r="K556" i="8"/>
  <c r="L556" i="8"/>
  <c r="M556" i="8"/>
  <c r="N556" i="8"/>
  <c r="O556" i="8"/>
  <c r="E450" i="8"/>
  <c r="J450" i="8"/>
  <c r="K450" i="8"/>
  <c r="L450" i="8"/>
  <c r="M450" i="8"/>
  <c r="N450" i="8"/>
  <c r="O450" i="8"/>
  <c r="E662" i="8"/>
  <c r="J662" i="8"/>
  <c r="K662" i="8"/>
  <c r="L662" i="8"/>
  <c r="M662" i="8"/>
  <c r="N662" i="8"/>
  <c r="O662" i="8"/>
  <c r="E768" i="8"/>
  <c r="J768" i="8"/>
  <c r="K768" i="8"/>
  <c r="L768" i="8"/>
  <c r="M768" i="8"/>
  <c r="N768" i="8"/>
  <c r="O768" i="8"/>
  <c r="P450" i="8"/>
  <c r="P662" i="8"/>
  <c r="F663" i="8"/>
  <c r="Q663" i="8" s="1"/>
  <c r="F557" i="8"/>
  <c r="Q557" i="8" s="1"/>
  <c r="F769" i="8"/>
  <c r="Q769" i="8" s="1"/>
  <c r="F451" i="8"/>
  <c r="Q447" i="8"/>
  <c r="Q450" i="8"/>
  <c r="Q449" i="8"/>
  <c r="Q448" i="8"/>
  <c r="Q551" i="8"/>
  <c r="Q555" i="8"/>
  <c r="Q552" i="8"/>
  <c r="Q553" i="8"/>
  <c r="Q556" i="8"/>
  <c r="Q550" i="8"/>
  <c r="Q658" i="8"/>
  <c r="Q656" i="8"/>
  <c r="Q659" i="8"/>
  <c r="Q662" i="8"/>
  <c r="Q657" i="8"/>
  <c r="Q554" i="8"/>
  <c r="Q660" i="8"/>
  <c r="Q445" i="8"/>
  <c r="Q767" i="8"/>
  <c r="Q661" i="8"/>
  <c r="Q762" i="8"/>
  <c r="Q765" i="8"/>
  <c r="Q766" i="8"/>
  <c r="Q763" i="8"/>
  <c r="Q768" i="8"/>
  <c r="Q446" i="8"/>
  <c r="Q764" i="8"/>
  <c r="Q444" i="8"/>
  <c r="F239" i="8"/>
  <c r="P239" i="8" s="1"/>
  <c r="F345" i="8"/>
  <c r="Q345" i="8" s="1"/>
  <c r="O238" i="8"/>
  <c r="N238" i="8"/>
  <c r="M238" i="8"/>
  <c r="L238" i="8"/>
  <c r="E26" i="8"/>
  <c r="L26" i="8"/>
  <c r="K238" i="8"/>
  <c r="J238" i="8"/>
  <c r="Q338" i="8"/>
  <c r="Q344" i="8"/>
  <c r="Q343" i="8"/>
  <c r="Q340" i="8"/>
  <c r="Q339" i="8"/>
  <c r="Q342" i="8"/>
  <c r="Q341" i="8"/>
  <c r="P238" i="8"/>
  <c r="E344" i="8"/>
  <c r="J344" i="8"/>
  <c r="K344" i="8"/>
  <c r="L344" i="8"/>
  <c r="M344" i="8"/>
  <c r="N344" i="8"/>
  <c r="O344" i="8"/>
  <c r="O26" i="8"/>
  <c r="M26" i="8"/>
  <c r="Q233" i="8"/>
  <c r="Q232" i="8"/>
  <c r="Q237" i="8"/>
  <c r="Q235" i="8"/>
  <c r="Q238" i="8"/>
  <c r="Q239" i="8"/>
  <c r="Q234" i="8"/>
  <c r="Q236" i="8"/>
  <c r="K26" i="8"/>
  <c r="J26" i="8"/>
  <c r="Q127" i="8"/>
  <c r="Q130" i="8"/>
  <c r="Q126" i="8"/>
  <c r="Q128" i="8"/>
  <c r="Q132" i="8"/>
  <c r="Q131" i="8"/>
  <c r="Q129" i="8"/>
  <c r="E132" i="8"/>
  <c r="J132" i="8"/>
  <c r="K132" i="8"/>
  <c r="L132" i="8"/>
  <c r="M132" i="8"/>
  <c r="N132" i="8"/>
  <c r="O132" i="8"/>
  <c r="F27" i="8"/>
  <c r="P27" i="8" s="1"/>
  <c r="F133" i="8"/>
  <c r="Q24" i="8"/>
  <c r="Q21" i="8"/>
  <c r="Q26" i="8"/>
  <c r="Q23" i="8"/>
  <c r="Q20" i="8"/>
  <c r="Q25" i="8"/>
  <c r="Q22" i="8"/>
  <c r="V5" i="6"/>
  <c r="W11" i="3"/>
  <c r="R4" i="6"/>
  <c r="S2" i="6"/>
  <c r="P3" i="3"/>
  <c r="P3" i="6"/>
  <c r="V5" i="4"/>
  <c r="V5" i="3"/>
  <c r="V5" i="8"/>
  <c r="R4" i="3"/>
  <c r="S2" i="3"/>
  <c r="P3" i="4"/>
  <c r="P3" i="8"/>
  <c r="R4" i="4"/>
  <c r="R4" i="8"/>
  <c r="S2" i="4"/>
  <c r="S2" i="8"/>
  <c r="Q75" i="3"/>
  <c r="Q80" i="3" s="1"/>
  <c r="Q81" i="3" s="1"/>
  <c r="R60" i="3"/>
  <c r="S61" i="3" s="1"/>
  <c r="R49" i="3"/>
  <c r="R73" i="3"/>
  <c r="R55" i="3"/>
  <c r="R56" i="3" s="1"/>
  <c r="R48" i="3"/>
  <c r="R50" i="3" s="1"/>
  <c r="R85" i="3" s="1"/>
  <c r="Q84" i="3"/>
  <c r="Q87" i="3" s="1"/>
  <c r="T43" i="3"/>
  <c r="T33" i="3"/>
  <c r="T25" i="3"/>
  <c r="T26" i="3" s="1"/>
  <c r="S102" i="3"/>
  <c r="S104" i="3" s="1"/>
  <c r="S34" i="3"/>
  <c r="S35" i="3" s="1"/>
  <c r="S44" i="3"/>
  <c r="S45" i="3" s="1"/>
  <c r="U103" i="3"/>
  <c r="U72" i="3"/>
  <c r="U54" i="3"/>
  <c r="U20" i="3"/>
  <c r="U21" i="3" s="1"/>
  <c r="R64" i="3"/>
  <c r="R65" i="3" s="1"/>
  <c r="R86" i="3" s="1"/>
  <c r="R74" i="3"/>
  <c r="V14" i="3"/>
  <c r="V15" i="3" s="1"/>
  <c r="P87" i="3"/>
  <c r="M981" i="8" l="1"/>
  <c r="O981" i="8"/>
  <c r="Q875" i="8"/>
  <c r="P875" i="8"/>
  <c r="N981" i="8"/>
  <c r="M875" i="8"/>
  <c r="O875" i="8"/>
  <c r="L981" i="8"/>
  <c r="P981" i="8"/>
  <c r="F982" i="8"/>
  <c r="E982" i="8" s="1"/>
  <c r="F876" i="8"/>
  <c r="E876" i="8" s="1"/>
  <c r="Q981" i="8"/>
  <c r="N875" i="8"/>
  <c r="R979" i="8"/>
  <c r="R981" i="8"/>
  <c r="R870" i="8"/>
  <c r="R974" i="8"/>
  <c r="R976" i="8"/>
  <c r="R980" i="8"/>
  <c r="R977" i="8"/>
  <c r="R874" i="8"/>
  <c r="R872" i="8"/>
  <c r="R869" i="8"/>
  <c r="R875" i="8"/>
  <c r="R868" i="8"/>
  <c r="R978" i="8"/>
  <c r="R873" i="8"/>
  <c r="R975" i="8"/>
  <c r="R871" i="8"/>
  <c r="Q876" i="8"/>
  <c r="P876" i="8"/>
  <c r="O239" i="8"/>
  <c r="N239" i="8"/>
  <c r="M239" i="8"/>
  <c r="L239" i="8"/>
  <c r="E663" i="8"/>
  <c r="J663" i="8"/>
  <c r="K663" i="8"/>
  <c r="L663" i="8"/>
  <c r="M663" i="8"/>
  <c r="N663" i="8"/>
  <c r="O663" i="8"/>
  <c r="P663" i="8"/>
  <c r="F664" i="8"/>
  <c r="R664" i="8" s="1"/>
  <c r="F770" i="8"/>
  <c r="R770" i="8" s="1"/>
  <c r="F452" i="8"/>
  <c r="R452" i="8" s="1"/>
  <c r="F558" i="8"/>
  <c r="R558" i="8" s="1"/>
  <c r="K239" i="8"/>
  <c r="J239" i="8"/>
  <c r="E451" i="8"/>
  <c r="J451" i="8"/>
  <c r="K451" i="8"/>
  <c r="L451" i="8"/>
  <c r="M451" i="8"/>
  <c r="N451" i="8"/>
  <c r="O451" i="8"/>
  <c r="P451" i="8"/>
  <c r="E239" i="8"/>
  <c r="E769" i="8"/>
  <c r="J769" i="8"/>
  <c r="K769" i="8"/>
  <c r="L769" i="8"/>
  <c r="M769" i="8"/>
  <c r="N769" i="8"/>
  <c r="O769" i="8"/>
  <c r="P769" i="8"/>
  <c r="R449" i="8"/>
  <c r="R448" i="8"/>
  <c r="R445" i="8"/>
  <c r="R444" i="8"/>
  <c r="R451" i="8"/>
  <c r="R553" i="8"/>
  <c r="R550" i="8"/>
  <c r="R554" i="8"/>
  <c r="R556" i="8"/>
  <c r="R450" i="8"/>
  <c r="R557" i="8"/>
  <c r="R552" i="8"/>
  <c r="R661" i="8"/>
  <c r="R447" i="8"/>
  <c r="R660" i="8"/>
  <c r="R657" i="8"/>
  <c r="R555" i="8"/>
  <c r="R663" i="8"/>
  <c r="R763" i="8"/>
  <c r="R762" i="8"/>
  <c r="R764" i="8"/>
  <c r="R768" i="8"/>
  <c r="R765" i="8"/>
  <c r="R766" i="8"/>
  <c r="R769" i="8"/>
  <c r="R662" i="8"/>
  <c r="R446" i="8"/>
  <c r="R658" i="8"/>
  <c r="R659" i="8"/>
  <c r="R767" i="8"/>
  <c r="R656" i="8"/>
  <c r="R551" i="8"/>
  <c r="Q451" i="8"/>
  <c r="E557" i="8"/>
  <c r="J557" i="8"/>
  <c r="K557" i="8"/>
  <c r="L557" i="8"/>
  <c r="M557" i="8"/>
  <c r="N557" i="8"/>
  <c r="O557" i="8"/>
  <c r="P557" i="8"/>
  <c r="R345" i="8"/>
  <c r="R340" i="8"/>
  <c r="R344" i="8"/>
  <c r="R342" i="8"/>
  <c r="R343" i="8"/>
  <c r="R338" i="8"/>
  <c r="R339" i="8"/>
  <c r="R341" i="8"/>
  <c r="F240" i="8"/>
  <c r="K240" i="8" s="1"/>
  <c r="F346" i="8"/>
  <c r="E345" i="8"/>
  <c r="J345" i="8"/>
  <c r="K345" i="8"/>
  <c r="L345" i="8"/>
  <c r="M345" i="8"/>
  <c r="N345" i="8"/>
  <c r="O345" i="8"/>
  <c r="P345" i="8"/>
  <c r="R234" i="8"/>
  <c r="R235" i="8"/>
  <c r="R237" i="8"/>
  <c r="R236" i="8"/>
  <c r="R232" i="8"/>
  <c r="R238" i="8"/>
  <c r="R239" i="8"/>
  <c r="R233" i="8"/>
  <c r="Q27" i="8"/>
  <c r="E27" i="8"/>
  <c r="O27" i="8"/>
  <c r="M27" i="8"/>
  <c r="L27" i="8"/>
  <c r="E133" i="8"/>
  <c r="J133" i="8"/>
  <c r="K133" i="8"/>
  <c r="L133" i="8"/>
  <c r="M133" i="8"/>
  <c r="N133" i="8"/>
  <c r="O133" i="8"/>
  <c r="P133" i="8"/>
  <c r="Q133" i="8"/>
  <c r="R132" i="8"/>
  <c r="R127" i="8"/>
  <c r="R130" i="8"/>
  <c r="R131" i="8"/>
  <c r="R128" i="8"/>
  <c r="R126" i="8"/>
  <c r="R129" i="8"/>
  <c r="R133" i="8"/>
  <c r="F28" i="8"/>
  <c r="L28" i="8" s="1"/>
  <c r="F134" i="8"/>
  <c r="N27" i="8"/>
  <c r="K27" i="8"/>
  <c r="J27" i="8"/>
  <c r="R27" i="8"/>
  <c r="R24" i="8"/>
  <c r="R21" i="8"/>
  <c r="R26" i="8"/>
  <c r="R23" i="8"/>
  <c r="R20" i="8"/>
  <c r="R25" i="8"/>
  <c r="R22" i="8"/>
  <c r="X11" i="3"/>
  <c r="Y11" i="3" s="1"/>
  <c r="W5" i="6"/>
  <c r="W5" i="3"/>
  <c r="W5" i="8"/>
  <c r="W5" i="4"/>
  <c r="W14" i="3"/>
  <c r="W15" i="3" s="1"/>
  <c r="S4" i="6"/>
  <c r="T2" i="6"/>
  <c r="Q3" i="3"/>
  <c r="Q3" i="6"/>
  <c r="T2" i="3"/>
  <c r="S4" i="3"/>
  <c r="Q3" i="4"/>
  <c r="Q3" i="8"/>
  <c r="T2" i="4"/>
  <c r="T2" i="8"/>
  <c r="S4" i="4"/>
  <c r="S4" i="8"/>
  <c r="R75" i="3"/>
  <c r="R80" i="3" s="1"/>
  <c r="R81" i="3" s="1"/>
  <c r="T102" i="3"/>
  <c r="T104" i="3" s="1"/>
  <c r="T44" i="3"/>
  <c r="T45" i="3" s="1"/>
  <c r="T34" i="3"/>
  <c r="T35" i="3" s="1"/>
  <c r="S64" i="3"/>
  <c r="S65" i="3" s="1"/>
  <c r="S86" i="3" s="1"/>
  <c r="S74" i="3"/>
  <c r="S60" i="3"/>
  <c r="T61" i="3" s="1"/>
  <c r="S49" i="3"/>
  <c r="V103" i="3"/>
  <c r="V72" i="3"/>
  <c r="V20" i="3"/>
  <c r="V21" i="3" s="1"/>
  <c r="V54" i="3"/>
  <c r="U43" i="3"/>
  <c r="U33" i="3"/>
  <c r="U25" i="3"/>
  <c r="U26" i="3" s="1"/>
  <c r="S73" i="3"/>
  <c r="S55" i="3"/>
  <c r="S56" i="3" s="1"/>
  <c r="S48" i="3"/>
  <c r="S50" i="3" s="1"/>
  <c r="S85" i="3" s="1"/>
  <c r="R84" i="3"/>
  <c r="R87" i="3" s="1"/>
  <c r="P982" i="8" l="1"/>
  <c r="R982" i="8"/>
  <c r="O982" i="8"/>
  <c r="N982" i="8"/>
  <c r="O876" i="8"/>
  <c r="Q982" i="8"/>
  <c r="R876" i="8"/>
  <c r="N876" i="8"/>
  <c r="M982" i="8"/>
  <c r="F877" i="8"/>
  <c r="E877" i="8" s="1"/>
  <c r="F983" i="8"/>
  <c r="E983" i="8" s="1"/>
  <c r="S978" i="8"/>
  <c r="S976" i="8"/>
  <c r="S876" i="8"/>
  <c r="S874" i="8"/>
  <c r="S979" i="8"/>
  <c r="S981" i="8"/>
  <c r="S977" i="8"/>
  <c r="S868" i="8"/>
  <c r="S875" i="8"/>
  <c r="S975" i="8"/>
  <c r="S974" i="8"/>
  <c r="S982" i="8"/>
  <c r="S980" i="8"/>
  <c r="S869" i="8"/>
  <c r="S870" i="8"/>
  <c r="S871" i="8"/>
  <c r="S873" i="8"/>
  <c r="S872" i="8"/>
  <c r="M877" i="8"/>
  <c r="P983" i="8"/>
  <c r="Q983" i="8"/>
  <c r="Q240" i="8"/>
  <c r="P240" i="8"/>
  <c r="L240" i="8"/>
  <c r="E240" i="8"/>
  <c r="E452" i="8"/>
  <c r="J452" i="8"/>
  <c r="K452" i="8"/>
  <c r="L452" i="8"/>
  <c r="M452" i="8"/>
  <c r="N452" i="8"/>
  <c r="O452" i="8"/>
  <c r="P452" i="8"/>
  <c r="Q452" i="8"/>
  <c r="J240" i="8"/>
  <c r="E770" i="8"/>
  <c r="J770" i="8"/>
  <c r="K770" i="8"/>
  <c r="L770" i="8"/>
  <c r="M770" i="8"/>
  <c r="N770" i="8"/>
  <c r="O770" i="8"/>
  <c r="P770" i="8"/>
  <c r="Q770" i="8"/>
  <c r="S553" i="8"/>
  <c r="S447" i="8"/>
  <c r="S448" i="8"/>
  <c r="S450" i="8"/>
  <c r="S451" i="8"/>
  <c r="S449" i="8"/>
  <c r="S555" i="8"/>
  <c r="S550" i="8"/>
  <c r="S557" i="8"/>
  <c r="S452" i="8"/>
  <c r="S552" i="8"/>
  <c r="S556" i="8"/>
  <c r="S558" i="8"/>
  <c r="S660" i="8"/>
  <c r="S659" i="8"/>
  <c r="S554" i="8"/>
  <c r="S661" i="8"/>
  <c r="S663" i="8"/>
  <c r="S664" i="8"/>
  <c r="S658" i="8"/>
  <c r="S657" i="8"/>
  <c r="S656" i="8"/>
  <c r="S764" i="8"/>
  <c r="S769" i="8"/>
  <c r="S765" i="8"/>
  <c r="S768" i="8"/>
  <c r="S762" i="8"/>
  <c r="S551" i="8"/>
  <c r="S763" i="8"/>
  <c r="S766" i="8"/>
  <c r="S767" i="8"/>
  <c r="S662" i="8"/>
  <c r="S446" i="8"/>
  <c r="S445" i="8"/>
  <c r="S444" i="8"/>
  <c r="S770" i="8"/>
  <c r="O240" i="8"/>
  <c r="E664" i="8"/>
  <c r="J664" i="8"/>
  <c r="K664" i="8"/>
  <c r="L664" i="8"/>
  <c r="M664" i="8"/>
  <c r="N664" i="8"/>
  <c r="O664" i="8"/>
  <c r="P664" i="8"/>
  <c r="Q664" i="8"/>
  <c r="F771" i="8"/>
  <c r="S771" i="8" s="1"/>
  <c r="F665" i="8"/>
  <c r="S665" i="8" s="1"/>
  <c r="F453" i="8"/>
  <c r="F559" i="8"/>
  <c r="R240" i="8"/>
  <c r="N240" i="8"/>
  <c r="M240" i="8"/>
  <c r="E558" i="8"/>
  <c r="J558" i="8"/>
  <c r="K558" i="8"/>
  <c r="L558" i="8"/>
  <c r="M558" i="8"/>
  <c r="N558" i="8"/>
  <c r="O558" i="8"/>
  <c r="P558" i="8"/>
  <c r="Q558" i="8"/>
  <c r="S338" i="8"/>
  <c r="S344" i="8"/>
  <c r="S343" i="8"/>
  <c r="S345" i="8"/>
  <c r="S340" i="8"/>
  <c r="S342" i="8"/>
  <c r="S339" i="8"/>
  <c r="S346" i="8"/>
  <c r="S341" i="8"/>
  <c r="F241" i="8"/>
  <c r="L241" i="8" s="1"/>
  <c r="F347" i="8"/>
  <c r="S347" i="8" s="1"/>
  <c r="E346" i="8"/>
  <c r="J346" i="8"/>
  <c r="K346" i="8"/>
  <c r="L346" i="8"/>
  <c r="M346" i="8"/>
  <c r="N346" i="8"/>
  <c r="O346" i="8"/>
  <c r="P346" i="8"/>
  <c r="Q346" i="8"/>
  <c r="R346" i="8"/>
  <c r="S237" i="8"/>
  <c r="S234" i="8"/>
  <c r="S240" i="8"/>
  <c r="S235" i="8"/>
  <c r="S238" i="8"/>
  <c r="S239" i="8"/>
  <c r="S232" i="8"/>
  <c r="S233" i="8"/>
  <c r="S236" i="8"/>
  <c r="E28" i="8"/>
  <c r="K28" i="8"/>
  <c r="F29" i="8"/>
  <c r="M29" i="8" s="1"/>
  <c r="F135" i="8"/>
  <c r="S135" i="8" s="1"/>
  <c r="J28" i="8"/>
  <c r="P28" i="8"/>
  <c r="Q28" i="8"/>
  <c r="O28" i="8"/>
  <c r="R28" i="8"/>
  <c r="N28" i="8"/>
  <c r="M28" i="8"/>
  <c r="E134" i="8"/>
  <c r="J134" i="8"/>
  <c r="K134" i="8"/>
  <c r="L134" i="8"/>
  <c r="M134" i="8"/>
  <c r="N134" i="8"/>
  <c r="O134" i="8"/>
  <c r="P134" i="8"/>
  <c r="Q134" i="8"/>
  <c r="R134" i="8"/>
  <c r="S128" i="8"/>
  <c r="S134" i="8"/>
  <c r="S130" i="8"/>
  <c r="S131" i="8"/>
  <c r="S129" i="8"/>
  <c r="S126" i="8"/>
  <c r="S133" i="8"/>
  <c r="S132" i="8"/>
  <c r="S127" i="8"/>
  <c r="S22" i="8"/>
  <c r="S27" i="8"/>
  <c r="S24" i="8"/>
  <c r="S21" i="8"/>
  <c r="S29" i="8"/>
  <c r="S26" i="8"/>
  <c r="S23" i="8"/>
  <c r="S20" i="8"/>
  <c r="S28" i="8"/>
  <c r="S25" i="8"/>
  <c r="Y5" i="3"/>
  <c r="Y5" i="4"/>
  <c r="Z11" i="3"/>
  <c r="Y14" i="3"/>
  <c r="Y15" i="3" s="1"/>
  <c r="Y5" i="8"/>
  <c r="W20" i="3"/>
  <c r="W21" i="3" s="1"/>
  <c r="W33" i="3" s="1"/>
  <c r="W54" i="3"/>
  <c r="W103" i="3"/>
  <c r="W72" i="3"/>
  <c r="X5" i="6"/>
  <c r="X5" i="4"/>
  <c r="X5" i="8"/>
  <c r="X14" i="3"/>
  <c r="X15" i="3" s="1"/>
  <c r="X5" i="3"/>
  <c r="F90" i="3"/>
  <c r="U2" i="6"/>
  <c r="T4" i="6"/>
  <c r="R3" i="3"/>
  <c r="R3" i="6"/>
  <c r="U2" i="3"/>
  <c r="T4" i="3"/>
  <c r="R3" i="4"/>
  <c r="R3" i="8"/>
  <c r="T4" i="4"/>
  <c r="T4" i="8"/>
  <c r="U2" i="4"/>
  <c r="U2" i="8"/>
  <c r="S75" i="3"/>
  <c r="S80" i="3" s="1"/>
  <c r="S81" i="3" s="1"/>
  <c r="V25" i="3"/>
  <c r="V26" i="3" s="1"/>
  <c r="V43" i="3"/>
  <c r="V33" i="3"/>
  <c r="T48" i="3"/>
  <c r="T50" i="3" s="1"/>
  <c r="T85" i="3" s="1"/>
  <c r="T73" i="3"/>
  <c r="T55" i="3"/>
  <c r="T56" i="3" s="1"/>
  <c r="U102" i="3"/>
  <c r="U104" i="3" s="1"/>
  <c r="U34" i="3"/>
  <c r="U35" i="3" s="1"/>
  <c r="U44" i="3"/>
  <c r="U45" i="3" s="1"/>
  <c r="T74" i="3"/>
  <c r="T64" i="3"/>
  <c r="T65" i="3" s="1"/>
  <c r="T86" i="3" s="1"/>
  <c r="H103" i="3"/>
  <c r="H72" i="3"/>
  <c r="H54" i="3"/>
  <c r="H20" i="3"/>
  <c r="S84" i="3"/>
  <c r="S87" i="3" s="1"/>
  <c r="T60" i="3"/>
  <c r="U61" i="3" s="1"/>
  <c r="T49" i="3"/>
  <c r="Q877" i="8" l="1"/>
  <c r="S983" i="8"/>
  <c r="O983" i="8"/>
  <c r="R877" i="8"/>
  <c r="P877" i="8"/>
  <c r="S877" i="8"/>
  <c r="R983" i="8"/>
  <c r="F984" i="8"/>
  <c r="E984" i="8" s="1"/>
  <c r="F878" i="8"/>
  <c r="E878" i="8" s="1"/>
  <c r="S878" i="8"/>
  <c r="Q878" i="8"/>
  <c r="R878" i="8"/>
  <c r="T982" i="8"/>
  <c r="T983" i="8"/>
  <c r="T981" i="8"/>
  <c r="T874" i="8"/>
  <c r="T977" i="8"/>
  <c r="T979" i="8"/>
  <c r="T975" i="8"/>
  <c r="T872" i="8"/>
  <c r="T870" i="8"/>
  <c r="T976" i="8"/>
  <c r="T980" i="8"/>
  <c r="T877" i="8"/>
  <c r="T876" i="8"/>
  <c r="T878" i="8"/>
  <c r="T875" i="8"/>
  <c r="T974" i="8"/>
  <c r="T871" i="8"/>
  <c r="T869" i="8"/>
  <c r="T873" i="8"/>
  <c r="T868" i="8"/>
  <c r="T978" i="8"/>
  <c r="P878" i="8"/>
  <c r="L29" i="8"/>
  <c r="O241" i="8"/>
  <c r="K241" i="8"/>
  <c r="P241" i="8"/>
  <c r="R241" i="8"/>
  <c r="J241" i="8"/>
  <c r="S241" i="8"/>
  <c r="Q241" i="8"/>
  <c r="E241" i="8"/>
  <c r="N241" i="8"/>
  <c r="M241" i="8"/>
  <c r="F666" i="8"/>
  <c r="T666" i="8" s="1"/>
  <c r="F772" i="8"/>
  <c r="F560" i="8"/>
  <c r="F454" i="8"/>
  <c r="T454" i="8" s="1"/>
  <c r="K29" i="8"/>
  <c r="R29" i="8"/>
  <c r="J29" i="8"/>
  <c r="T769" i="8"/>
  <c r="T557" i="8"/>
  <c r="T448" i="8"/>
  <c r="T553" i="8"/>
  <c r="T449" i="8"/>
  <c r="T450" i="8"/>
  <c r="T447" i="8"/>
  <c r="T451" i="8"/>
  <c r="T554" i="8"/>
  <c r="T550" i="8"/>
  <c r="T555" i="8"/>
  <c r="T556" i="8"/>
  <c r="T657" i="8"/>
  <c r="T559" i="8"/>
  <c r="T660" i="8"/>
  <c r="T764" i="8"/>
  <c r="T551" i="8"/>
  <c r="T659" i="8"/>
  <c r="T658" i="8"/>
  <c r="T663" i="8"/>
  <c r="T665" i="8"/>
  <c r="T661" i="8"/>
  <c r="T453" i="8"/>
  <c r="T766" i="8"/>
  <c r="T768" i="8"/>
  <c r="T662" i="8"/>
  <c r="T770" i="8"/>
  <c r="T771" i="8"/>
  <c r="T767" i="8"/>
  <c r="T762" i="8"/>
  <c r="T552" i="8"/>
  <c r="T446" i="8"/>
  <c r="T763" i="8"/>
  <c r="T452" i="8"/>
  <c r="T656" i="8"/>
  <c r="T558" i="8"/>
  <c r="T765" i="8"/>
  <c r="T445" i="8"/>
  <c r="T444" i="8"/>
  <c r="T664" i="8"/>
  <c r="Q29" i="8"/>
  <c r="E559" i="8"/>
  <c r="J559" i="8"/>
  <c r="K559" i="8"/>
  <c r="L559" i="8"/>
  <c r="M559" i="8"/>
  <c r="N559" i="8"/>
  <c r="O559" i="8"/>
  <c r="P559" i="8"/>
  <c r="Q559" i="8"/>
  <c r="R559" i="8"/>
  <c r="E29" i="8"/>
  <c r="P29" i="8"/>
  <c r="E453" i="8"/>
  <c r="J453" i="8"/>
  <c r="K453" i="8"/>
  <c r="L453" i="8"/>
  <c r="M453" i="8"/>
  <c r="N453" i="8"/>
  <c r="O453" i="8"/>
  <c r="P453" i="8"/>
  <c r="Q453" i="8"/>
  <c r="R453" i="8"/>
  <c r="O29" i="8"/>
  <c r="E665" i="8"/>
  <c r="J665" i="8"/>
  <c r="K665" i="8"/>
  <c r="L665" i="8"/>
  <c r="M665" i="8"/>
  <c r="N665" i="8"/>
  <c r="O665" i="8"/>
  <c r="P665" i="8"/>
  <c r="Q665" i="8"/>
  <c r="R665" i="8"/>
  <c r="N29" i="8"/>
  <c r="E771" i="8"/>
  <c r="J771" i="8"/>
  <c r="K771" i="8"/>
  <c r="L771" i="8"/>
  <c r="M771" i="8"/>
  <c r="N771" i="8"/>
  <c r="O771" i="8"/>
  <c r="P771" i="8"/>
  <c r="Q771" i="8"/>
  <c r="R771" i="8"/>
  <c r="S453" i="8"/>
  <c r="S559" i="8"/>
  <c r="T340" i="8"/>
  <c r="T344" i="8"/>
  <c r="T342" i="8"/>
  <c r="T345" i="8"/>
  <c r="T339" i="8"/>
  <c r="T338" i="8"/>
  <c r="T346" i="8"/>
  <c r="T343" i="8"/>
  <c r="T347" i="8"/>
  <c r="T341" i="8"/>
  <c r="F242" i="8"/>
  <c r="P242" i="8" s="1"/>
  <c r="F348" i="8"/>
  <c r="T348" i="8" s="1"/>
  <c r="E347" i="8"/>
  <c r="J347" i="8"/>
  <c r="K347" i="8"/>
  <c r="L347" i="8"/>
  <c r="M347" i="8"/>
  <c r="N347" i="8"/>
  <c r="O347" i="8"/>
  <c r="P347" i="8"/>
  <c r="Q347" i="8"/>
  <c r="R347" i="8"/>
  <c r="T235" i="8"/>
  <c r="T234" i="8"/>
  <c r="T241" i="8"/>
  <c r="T238" i="8"/>
  <c r="T232" i="8"/>
  <c r="T237" i="8"/>
  <c r="T240" i="8"/>
  <c r="T233" i="8"/>
  <c r="T239" i="8"/>
  <c r="T236" i="8"/>
  <c r="T126" i="8"/>
  <c r="T129" i="8"/>
  <c r="T131" i="8"/>
  <c r="T132" i="8"/>
  <c r="T128" i="8"/>
  <c r="T130" i="8"/>
  <c r="T133" i="8"/>
  <c r="T135" i="8"/>
  <c r="T127" i="8"/>
  <c r="T134" i="8"/>
  <c r="F30" i="8"/>
  <c r="K30" i="8" s="1"/>
  <c r="F136" i="8"/>
  <c r="T136" i="8" s="1"/>
  <c r="E135" i="8"/>
  <c r="J135" i="8"/>
  <c r="K135" i="8"/>
  <c r="L135" i="8"/>
  <c r="M135" i="8"/>
  <c r="N135" i="8"/>
  <c r="O135" i="8"/>
  <c r="P135" i="8"/>
  <c r="Q135" i="8"/>
  <c r="R135" i="8"/>
  <c r="T25" i="8"/>
  <c r="T22" i="8"/>
  <c r="T27" i="8"/>
  <c r="T24" i="8"/>
  <c r="T21" i="8"/>
  <c r="T29" i="8"/>
  <c r="T26" i="8"/>
  <c r="T20" i="8"/>
  <c r="T28" i="8"/>
  <c r="T23" i="8"/>
  <c r="Y20" i="3"/>
  <c r="Y103" i="3"/>
  <c r="Y54" i="3"/>
  <c r="Y72" i="3"/>
  <c r="Z5" i="3"/>
  <c r="Z5" i="4"/>
  <c r="Z5" i="8"/>
  <c r="AA11" i="3"/>
  <c r="Z14" i="3"/>
  <c r="Z15" i="3" s="1"/>
  <c r="W43" i="3"/>
  <c r="W25" i="3"/>
  <c r="W26" i="3" s="1"/>
  <c r="W44" i="3" s="1"/>
  <c r="X20" i="3"/>
  <c r="X21" i="3" s="1"/>
  <c r="X72" i="3"/>
  <c r="X54" i="3"/>
  <c r="X103" i="3"/>
  <c r="V2" i="6"/>
  <c r="U4" i="6"/>
  <c r="S3" i="3"/>
  <c r="S3" i="6"/>
  <c r="U4" i="3"/>
  <c r="V2" i="3"/>
  <c r="S3" i="4"/>
  <c r="S3" i="8"/>
  <c r="U4" i="4"/>
  <c r="U4" i="8"/>
  <c r="V2" i="4"/>
  <c r="V2" i="8"/>
  <c r="T75" i="3"/>
  <c r="T80" i="3" s="1"/>
  <c r="T81" i="3" s="1"/>
  <c r="T84" i="3"/>
  <c r="T87" i="3" s="1"/>
  <c r="U60" i="3"/>
  <c r="V61" i="3" s="1"/>
  <c r="U49" i="3"/>
  <c r="V102" i="3"/>
  <c r="V104" i="3" s="1"/>
  <c r="V34" i="3"/>
  <c r="V35" i="3" s="1"/>
  <c r="V44" i="3"/>
  <c r="V45" i="3" s="1"/>
  <c r="U74" i="3"/>
  <c r="U64" i="3"/>
  <c r="U65" i="3" s="1"/>
  <c r="U86" i="3" s="1"/>
  <c r="U73" i="3"/>
  <c r="U55" i="3"/>
  <c r="U56" i="3" s="1"/>
  <c r="U48" i="3"/>
  <c r="U50" i="3" s="1"/>
  <c r="U85" i="3" s="1"/>
  <c r="T984" i="8" l="1"/>
  <c r="P984" i="8"/>
  <c r="Q984" i="8"/>
  <c r="S984" i="8"/>
  <c r="R984" i="8"/>
  <c r="F985" i="8"/>
  <c r="E985" i="8" s="1"/>
  <c r="F879" i="8"/>
  <c r="E879" i="8" s="1"/>
  <c r="R985" i="8"/>
  <c r="U981" i="8"/>
  <c r="U983" i="8"/>
  <c r="U979" i="8"/>
  <c r="U977" i="8"/>
  <c r="U978" i="8"/>
  <c r="U976" i="8"/>
  <c r="U975" i="8"/>
  <c r="U874" i="8"/>
  <c r="U869" i="8"/>
  <c r="U980" i="8"/>
  <c r="U982" i="8"/>
  <c r="U870" i="8"/>
  <c r="U974" i="8"/>
  <c r="U985" i="8"/>
  <c r="U984" i="8"/>
  <c r="U873" i="8"/>
  <c r="U871" i="8"/>
  <c r="U878" i="8"/>
  <c r="U868" i="8"/>
  <c r="U872" i="8"/>
  <c r="U876" i="8"/>
  <c r="U877" i="8"/>
  <c r="U875" i="8"/>
  <c r="J242" i="8"/>
  <c r="E242" i="8"/>
  <c r="R242" i="8"/>
  <c r="Q242" i="8"/>
  <c r="O242" i="8"/>
  <c r="T242" i="8"/>
  <c r="N242" i="8"/>
  <c r="M242" i="8"/>
  <c r="L242" i="8"/>
  <c r="E772" i="8"/>
  <c r="J772" i="8"/>
  <c r="K772" i="8"/>
  <c r="L772" i="8"/>
  <c r="M772" i="8"/>
  <c r="N772" i="8"/>
  <c r="O772" i="8"/>
  <c r="P772" i="8"/>
  <c r="Q772" i="8"/>
  <c r="R772" i="8"/>
  <c r="S772" i="8"/>
  <c r="E666" i="8"/>
  <c r="J666" i="8"/>
  <c r="K666" i="8"/>
  <c r="L666" i="8"/>
  <c r="M666" i="8"/>
  <c r="N666" i="8"/>
  <c r="O666" i="8"/>
  <c r="P666" i="8"/>
  <c r="Q666" i="8"/>
  <c r="R666" i="8"/>
  <c r="S666" i="8"/>
  <c r="E560" i="8"/>
  <c r="J560" i="8"/>
  <c r="K560" i="8"/>
  <c r="L560" i="8"/>
  <c r="M560" i="8"/>
  <c r="N560" i="8"/>
  <c r="O560" i="8"/>
  <c r="P560" i="8"/>
  <c r="Q560" i="8"/>
  <c r="R560" i="8"/>
  <c r="S560" i="8"/>
  <c r="U557" i="8"/>
  <c r="U450" i="8"/>
  <c r="U449" i="8"/>
  <c r="U454" i="8"/>
  <c r="U447" i="8"/>
  <c r="U560" i="8"/>
  <c r="U448" i="8"/>
  <c r="U553" i="8"/>
  <c r="U552" i="8"/>
  <c r="U551" i="8"/>
  <c r="U550" i="8"/>
  <c r="U555" i="8"/>
  <c r="U554" i="8"/>
  <c r="U558" i="8"/>
  <c r="U664" i="8"/>
  <c r="U656" i="8"/>
  <c r="U659" i="8"/>
  <c r="U657" i="8"/>
  <c r="U663" i="8"/>
  <c r="U665" i="8"/>
  <c r="U769" i="8"/>
  <c r="U763" i="8"/>
  <c r="U766" i="8"/>
  <c r="U767" i="8"/>
  <c r="U765" i="8"/>
  <c r="U768" i="8"/>
  <c r="U772" i="8"/>
  <c r="U660" i="8"/>
  <c r="U771" i="8"/>
  <c r="U770" i="8"/>
  <c r="U762" i="8"/>
  <c r="U559" i="8"/>
  <c r="U556" i="8"/>
  <c r="U764" i="8"/>
  <c r="U658" i="8"/>
  <c r="U445" i="8"/>
  <c r="U662" i="8"/>
  <c r="U452" i="8"/>
  <c r="U661" i="8"/>
  <c r="U446" i="8"/>
  <c r="U451" i="8"/>
  <c r="U453" i="8"/>
  <c r="U444" i="8"/>
  <c r="U666" i="8"/>
  <c r="F667" i="8"/>
  <c r="U667" i="8" s="1"/>
  <c r="F773" i="8"/>
  <c r="U773" i="8" s="1"/>
  <c r="F455" i="8"/>
  <c r="F561" i="8"/>
  <c r="U561" i="8" s="1"/>
  <c r="S242" i="8"/>
  <c r="K242" i="8"/>
  <c r="T560" i="8"/>
  <c r="T772" i="8"/>
  <c r="E454" i="8"/>
  <c r="J454" i="8"/>
  <c r="K454" i="8"/>
  <c r="L454" i="8"/>
  <c r="M454" i="8"/>
  <c r="N454" i="8"/>
  <c r="O454" i="8"/>
  <c r="P454" i="8"/>
  <c r="Q454" i="8"/>
  <c r="R454" i="8"/>
  <c r="S454" i="8"/>
  <c r="U344" i="8"/>
  <c r="U348" i="8"/>
  <c r="U342" i="8"/>
  <c r="U338" i="8"/>
  <c r="U340" i="8"/>
  <c r="U345" i="8"/>
  <c r="U339" i="8"/>
  <c r="U343" i="8"/>
  <c r="U346" i="8"/>
  <c r="U347" i="8"/>
  <c r="U341" i="8"/>
  <c r="E30" i="8"/>
  <c r="F243" i="8"/>
  <c r="T243" i="8" s="1"/>
  <c r="F349" i="8"/>
  <c r="U349" i="8" s="1"/>
  <c r="E348" i="8"/>
  <c r="J348" i="8"/>
  <c r="K348" i="8"/>
  <c r="L348" i="8"/>
  <c r="M348" i="8"/>
  <c r="N348" i="8"/>
  <c r="O348" i="8"/>
  <c r="P348" i="8"/>
  <c r="Q348" i="8"/>
  <c r="R348" i="8"/>
  <c r="S348" i="8"/>
  <c r="U238" i="8"/>
  <c r="U235" i="8"/>
  <c r="U236" i="8"/>
  <c r="U237" i="8"/>
  <c r="U232" i="8"/>
  <c r="U240" i="8"/>
  <c r="U234" i="8"/>
  <c r="U242" i="8"/>
  <c r="U233" i="8"/>
  <c r="U239" i="8"/>
  <c r="U241" i="8"/>
  <c r="T30" i="8"/>
  <c r="N30" i="8"/>
  <c r="M30" i="8"/>
  <c r="O30" i="8"/>
  <c r="R30" i="8"/>
  <c r="J30" i="8"/>
  <c r="Q30" i="8"/>
  <c r="S30" i="8"/>
  <c r="P30" i="8"/>
  <c r="L30" i="8"/>
  <c r="U126" i="8"/>
  <c r="U134" i="8"/>
  <c r="U133" i="8"/>
  <c r="U136" i="8"/>
  <c r="U135" i="8"/>
  <c r="U127" i="8"/>
  <c r="U130" i="8"/>
  <c r="U128" i="8"/>
  <c r="U129" i="8"/>
  <c r="U132" i="8"/>
  <c r="U131" i="8"/>
  <c r="F31" i="8"/>
  <c r="U31" i="8" s="1"/>
  <c r="F137" i="8"/>
  <c r="U137" i="8" s="1"/>
  <c r="E136" i="8"/>
  <c r="J136" i="8"/>
  <c r="K136" i="8"/>
  <c r="L136" i="8"/>
  <c r="M136" i="8"/>
  <c r="N136" i="8"/>
  <c r="O136" i="8"/>
  <c r="P136" i="8"/>
  <c r="Q136" i="8"/>
  <c r="R136" i="8"/>
  <c r="S136" i="8"/>
  <c r="U20" i="8"/>
  <c r="U28" i="8"/>
  <c r="U25" i="8"/>
  <c r="U22" i="8"/>
  <c r="U30" i="8"/>
  <c r="U27" i="8"/>
  <c r="U24" i="8"/>
  <c r="U21" i="8"/>
  <c r="U29" i="8"/>
  <c r="U26" i="8"/>
  <c r="U23" i="8"/>
  <c r="J31" i="8"/>
  <c r="AA5" i="8"/>
  <c r="AA5" i="4"/>
  <c r="AA5" i="3"/>
  <c r="AA14" i="3"/>
  <c r="AA15" i="3" s="1"/>
  <c r="AB11" i="3"/>
  <c r="Z20" i="3"/>
  <c r="Z72" i="3"/>
  <c r="Z54" i="3"/>
  <c r="Z103" i="3"/>
  <c r="X43" i="3"/>
  <c r="Y21" i="3"/>
  <c r="W102" i="3"/>
  <c r="W104" i="3" s="1"/>
  <c r="W2" i="6"/>
  <c r="W45" i="3"/>
  <c r="W49" i="3" s="1"/>
  <c r="W34" i="3"/>
  <c r="W35" i="3" s="1"/>
  <c r="W73" i="3" s="1"/>
  <c r="W2" i="8"/>
  <c r="W2" i="4"/>
  <c r="W2" i="3"/>
  <c r="X33" i="3"/>
  <c r="X25" i="3"/>
  <c r="X26" i="3" s="1"/>
  <c r="V4" i="6"/>
  <c r="T3" i="3"/>
  <c r="T3" i="6"/>
  <c r="V4" i="3"/>
  <c r="V4" i="4"/>
  <c r="V4" i="8"/>
  <c r="T3" i="4"/>
  <c r="T3" i="8"/>
  <c r="U75" i="3"/>
  <c r="U80" i="3" s="1"/>
  <c r="U81" i="3" s="1"/>
  <c r="V60" i="3"/>
  <c r="W61" i="3" s="1"/>
  <c r="V49" i="3"/>
  <c r="V73" i="3"/>
  <c r="V55" i="3"/>
  <c r="V56" i="3" s="1"/>
  <c r="V48" i="3"/>
  <c r="V50" i="3" s="1"/>
  <c r="U84" i="3"/>
  <c r="U87" i="3" s="1"/>
  <c r="V64" i="3"/>
  <c r="V65" i="3" s="1"/>
  <c r="V74" i="3"/>
  <c r="S879" i="8" l="1"/>
  <c r="K243" i="8"/>
  <c r="Q879" i="8"/>
  <c r="U879" i="8"/>
  <c r="Q985" i="8"/>
  <c r="R879" i="8"/>
  <c r="S985" i="8"/>
  <c r="T879" i="8"/>
  <c r="S243" i="8"/>
  <c r="F880" i="8"/>
  <c r="E880" i="8" s="1"/>
  <c r="F986" i="8"/>
  <c r="E986" i="8" s="1"/>
  <c r="T985" i="8"/>
  <c r="P243" i="8"/>
  <c r="V980" i="8"/>
  <c r="V977" i="8"/>
  <c r="V983" i="8"/>
  <c r="V876" i="8"/>
  <c r="V981" i="8"/>
  <c r="V879" i="8"/>
  <c r="V870" i="8"/>
  <c r="V874" i="8"/>
  <c r="V875" i="8"/>
  <c r="V979" i="8"/>
  <c r="V984" i="8"/>
  <c r="V976" i="8"/>
  <c r="V877" i="8"/>
  <c r="V978" i="8"/>
  <c r="V872" i="8"/>
  <c r="V975" i="8"/>
  <c r="V871" i="8"/>
  <c r="V878" i="8"/>
  <c r="V974" i="8"/>
  <c r="V880" i="8"/>
  <c r="V873" i="8"/>
  <c r="V868" i="8"/>
  <c r="V985" i="8"/>
  <c r="V982" i="8"/>
  <c r="V869" i="8"/>
  <c r="Q880" i="8"/>
  <c r="L243" i="8"/>
  <c r="U880" i="8"/>
  <c r="T880" i="8"/>
  <c r="S880" i="8"/>
  <c r="R880" i="8"/>
  <c r="Q243" i="8"/>
  <c r="V446" i="8"/>
  <c r="V560" i="8"/>
  <c r="V553" i="8"/>
  <c r="V454" i="8"/>
  <c r="V447" i="8"/>
  <c r="V455" i="8"/>
  <c r="V451" i="8"/>
  <c r="V552" i="8"/>
  <c r="V557" i="8"/>
  <c r="V449" i="8"/>
  <c r="V554" i="8"/>
  <c r="V657" i="8"/>
  <c r="V558" i="8"/>
  <c r="V660" i="8"/>
  <c r="V664" i="8"/>
  <c r="V767" i="8"/>
  <c r="V663" i="8"/>
  <c r="V662" i="8"/>
  <c r="V555" i="8"/>
  <c r="V762" i="8"/>
  <c r="V561" i="8"/>
  <c r="V656" i="8"/>
  <c r="V771" i="8"/>
  <c r="V766" i="8"/>
  <c r="V769" i="8"/>
  <c r="V768" i="8"/>
  <c r="V765" i="8"/>
  <c r="V770" i="8"/>
  <c r="V772" i="8"/>
  <c r="V773" i="8"/>
  <c r="V764" i="8"/>
  <c r="V666" i="8"/>
  <c r="V763" i="8"/>
  <c r="V659" i="8"/>
  <c r="V452" i="8"/>
  <c r="V667" i="8"/>
  <c r="V665" i="8"/>
  <c r="V445" i="8"/>
  <c r="V448" i="8"/>
  <c r="V556" i="8"/>
  <c r="V658" i="8"/>
  <c r="V661" i="8"/>
  <c r="V444" i="8"/>
  <c r="V453" i="8"/>
  <c r="V551" i="8"/>
  <c r="V559" i="8"/>
  <c r="V450" i="8"/>
  <c r="V550" i="8"/>
  <c r="F774" i="8"/>
  <c r="V774" i="8" s="1"/>
  <c r="F668" i="8"/>
  <c r="F456" i="8"/>
  <c r="V456" i="8" s="1"/>
  <c r="F562" i="8"/>
  <c r="V562" i="8" s="1"/>
  <c r="R243" i="8"/>
  <c r="J243" i="8"/>
  <c r="E243" i="8"/>
  <c r="O243" i="8"/>
  <c r="U243" i="8"/>
  <c r="N243" i="8"/>
  <c r="E561" i="8"/>
  <c r="J561" i="8"/>
  <c r="K561" i="8"/>
  <c r="L561" i="8"/>
  <c r="M561" i="8"/>
  <c r="N561" i="8"/>
  <c r="O561" i="8"/>
  <c r="P561" i="8"/>
  <c r="Q561" i="8"/>
  <c r="R561" i="8"/>
  <c r="S561" i="8"/>
  <c r="T561" i="8"/>
  <c r="E667" i="8"/>
  <c r="J667" i="8"/>
  <c r="K667" i="8"/>
  <c r="L667" i="8"/>
  <c r="M667" i="8"/>
  <c r="N667" i="8"/>
  <c r="O667" i="8"/>
  <c r="P667" i="8"/>
  <c r="Q667" i="8"/>
  <c r="R667" i="8"/>
  <c r="S667" i="8"/>
  <c r="T667" i="8"/>
  <c r="M243" i="8"/>
  <c r="E455" i="8"/>
  <c r="J455" i="8"/>
  <c r="K455" i="8"/>
  <c r="L455" i="8"/>
  <c r="M455" i="8"/>
  <c r="N455" i="8"/>
  <c r="O455" i="8"/>
  <c r="P455" i="8"/>
  <c r="Q455" i="8"/>
  <c r="R455" i="8"/>
  <c r="S455" i="8"/>
  <c r="T455" i="8"/>
  <c r="E773" i="8"/>
  <c r="J773" i="8"/>
  <c r="K773" i="8"/>
  <c r="L773" i="8"/>
  <c r="M773" i="8"/>
  <c r="N773" i="8"/>
  <c r="O773" i="8"/>
  <c r="P773" i="8"/>
  <c r="Q773" i="8"/>
  <c r="R773" i="8"/>
  <c r="S773" i="8"/>
  <c r="T773" i="8"/>
  <c r="U455" i="8"/>
  <c r="V348" i="8"/>
  <c r="V340" i="8"/>
  <c r="V344" i="8"/>
  <c r="V338" i="8"/>
  <c r="V345" i="8"/>
  <c r="V343" i="8"/>
  <c r="V349" i="8"/>
  <c r="V342" i="8"/>
  <c r="V347" i="8"/>
  <c r="V346" i="8"/>
  <c r="V339" i="8"/>
  <c r="V341" i="8"/>
  <c r="F244" i="8"/>
  <c r="K244" i="8" s="1"/>
  <c r="F350" i="8"/>
  <c r="V350" i="8" s="1"/>
  <c r="E349" i="8"/>
  <c r="J349" i="8"/>
  <c r="K349" i="8"/>
  <c r="L349" i="8"/>
  <c r="M349" i="8"/>
  <c r="N349" i="8"/>
  <c r="O349" i="8"/>
  <c r="P349" i="8"/>
  <c r="Q349" i="8"/>
  <c r="R349" i="8"/>
  <c r="S349" i="8"/>
  <c r="T349" i="8"/>
  <c r="P31" i="8"/>
  <c r="V241" i="8"/>
  <c r="V242" i="8"/>
  <c r="V240" i="8"/>
  <c r="V236" i="8"/>
  <c r="V239" i="8"/>
  <c r="V235" i="8"/>
  <c r="V238" i="8"/>
  <c r="V243" i="8"/>
  <c r="V237" i="8"/>
  <c r="V232" i="8"/>
  <c r="V233" i="8"/>
  <c r="V234" i="8"/>
  <c r="K31" i="8"/>
  <c r="S31" i="8"/>
  <c r="R31" i="8"/>
  <c r="N31" i="8"/>
  <c r="E31" i="8"/>
  <c r="M31" i="8"/>
  <c r="T31" i="8"/>
  <c r="L31" i="8"/>
  <c r="Q31" i="8"/>
  <c r="O31" i="8"/>
  <c r="V126" i="8"/>
  <c r="V128" i="8"/>
  <c r="V130" i="8"/>
  <c r="V135" i="8"/>
  <c r="V131" i="8"/>
  <c r="V132" i="8"/>
  <c r="V136" i="8"/>
  <c r="V127" i="8"/>
  <c r="V133" i="8"/>
  <c r="V137" i="8"/>
  <c r="V129" i="8"/>
  <c r="V134" i="8"/>
  <c r="F32" i="8"/>
  <c r="L32" i="8" s="1"/>
  <c r="F138" i="8"/>
  <c r="E137" i="8"/>
  <c r="J137" i="8"/>
  <c r="K137" i="8"/>
  <c r="L137" i="8"/>
  <c r="M137" i="8"/>
  <c r="N137" i="8"/>
  <c r="O137" i="8"/>
  <c r="P137" i="8"/>
  <c r="Q137" i="8"/>
  <c r="R137" i="8"/>
  <c r="S137" i="8"/>
  <c r="T137" i="8"/>
  <c r="V23" i="8"/>
  <c r="V31" i="8"/>
  <c r="V20" i="8"/>
  <c r="V28" i="8"/>
  <c r="V25" i="8"/>
  <c r="V22" i="8"/>
  <c r="V30" i="8"/>
  <c r="V27" i="8"/>
  <c r="V24" i="8"/>
  <c r="V21" i="8"/>
  <c r="V29" i="8"/>
  <c r="V26" i="8"/>
  <c r="AB5" i="8"/>
  <c r="AB5" i="4"/>
  <c r="AC11" i="3"/>
  <c r="AB5" i="3"/>
  <c r="AB14" i="3"/>
  <c r="AB15" i="3" s="1"/>
  <c r="AA20" i="3"/>
  <c r="AA103" i="3"/>
  <c r="AA72" i="3"/>
  <c r="AA54" i="3"/>
  <c r="Y25" i="3"/>
  <c r="Y26" i="3" s="1"/>
  <c r="Y33" i="3"/>
  <c r="Y43" i="3"/>
  <c r="Z21" i="3"/>
  <c r="X2" i="6"/>
  <c r="W55" i="3"/>
  <c r="W56" i="3" s="1"/>
  <c r="W60" i="3"/>
  <c r="X61" i="3" s="1"/>
  <c r="X74" i="3" s="1"/>
  <c r="W48" i="3"/>
  <c r="W50" i="3" s="1"/>
  <c r="W85" i="3" s="1"/>
  <c r="X2" i="4"/>
  <c r="X34" i="3"/>
  <c r="X35" i="3" s="1"/>
  <c r="X48" i="3" s="1"/>
  <c r="X2" i="3"/>
  <c r="X102" i="3"/>
  <c r="X104" i="3" s="1"/>
  <c r="X2" i="8"/>
  <c r="X44" i="3"/>
  <c r="X45" i="3" s="1"/>
  <c r="X60" i="3" s="1"/>
  <c r="Y61" i="3" s="1"/>
  <c r="W4" i="6"/>
  <c r="U3" i="3"/>
  <c r="U3" i="6"/>
  <c r="W64" i="3"/>
  <c r="W65" i="3" s="1"/>
  <c r="W86" i="3" s="1"/>
  <c r="W74" i="3"/>
  <c r="W4" i="3"/>
  <c r="W4" i="8"/>
  <c r="W4" i="4"/>
  <c r="U3" i="4"/>
  <c r="U3" i="8"/>
  <c r="V75" i="3"/>
  <c r="V80" i="3" s="1"/>
  <c r="V81" i="3" s="1"/>
  <c r="V86" i="3"/>
  <c r="V85" i="3"/>
  <c r="V84" i="3"/>
  <c r="F57" i="3"/>
  <c r="F92" i="3" s="1"/>
  <c r="U986" i="8" l="1"/>
  <c r="V986" i="8"/>
  <c r="T986" i="8"/>
  <c r="R986" i="8"/>
  <c r="Q986" i="8"/>
  <c r="S986" i="8"/>
  <c r="F881" i="8"/>
  <c r="E881" i="8" s="1"/>
  <c r="F987" i="8"/>
  <c r="E987" i="8" s="1"/>
  <c r="W979" i="8"/>
  <c r="W977" i="8"/>
  <c r="W981" i="8"/>
  <c r="W978" i="8"/>
  <c r="W983" i="8"/>
  <c r="W976" i="8"/>
  <c r="W881" i="8"/>
  <c r="W876" i="8"/>
  <c r="W880" i="8"/>
  <c r="W874" i="8"/>
  <c r="W877" i="8"/>
  <c r="W870" i="8"/>
  <c r="W872" i="8"/>
  <c r="W980" i="8"/>
  <c r="W982" i="8"/>
  <c r="W974" i="8"/>
  <c r="W875" i="8"/>
  <c r="W984" i="8"/>
  <c r="W873" i="8"/>
  <c r="W985" i="8"/>
  <c r="W975" i="8"/>
  <c r="W878" i="8"/>
  <c r="W879" i="8"/>
  <c r="W986" i="8"/>
  <c r="W871" i="8"/>
  <c r="W869" i="8"/>
  <c r="W868" i="8"/>
  <c r="W557" i="8"/>
  <c r="W551" i="8"/>
  <c r="W453" i="8"/>
  <c r="W454" i="8"/>
  <c r="W456" i="8"/>
  <c r="W553" i="8"/>
  <c r="W455" i="8"/>
  <c r="W449" i="8"/>
  <c r="W445" i="8"/>
  <c r="W450" i="8"/>
  <c r="W447" i="8"/>
  <c r="W448" i="8"/>
  <c r="W555" i="8"/>
  <c r="W556" i="8"/>
  <c r="W552" i="8"/>
  <c r="W561" i="8"/>
  <c r="W659" i="8"/>
  <c r="W661" i="8"/>
  <c r="W665" i="8"/>
  <c r="W663" i="8"/>
  <c r="W554" i="8"/>
  <c r="W664" i="8"/>
  <c r="W657" i="8"/>
  <c r="W560" i="8"/>
  <c r="W558" i="8"/>
  <c r="W656" i="8"/>
  <c r="W660" i="8"/>
  <c r="W762" i="8"/>
  <c r="W658" i="8"/>
  <c r="W766" i="8"/>
  <c r="W771" i="8"/>
  <c r="W764" i="8"/>
  <c r="W773" i="8"/>
  <c r="W769" i="8"/>
  <c r="W763" i="8"/>
  <c r="W770" i="8"/>
  <c r="W772" i="8"/>
  <c r="W452" i="8"/>
  <c r="W662" i="8"/>
  <c r="W765" i="8"/>
  <c r="W446" i="8"/>
  <c r="W667" i="8"/>
  <c r="W562" i="8"/>
  <c r="W451" i="8"/>
  <c r="W767" i="8"/>
  <c r="W550" i="8"/>
  <c r="W559" i="8"/>
  <c r="W444" i="8"/>
  <c r="W666" i="8"/>
  <c r="W768" i="8"/>
  <c r="W774" i="8"/>
  <c r="W668" i="8"/>
  <c r="E456" i="8"/>
  <c r="J456" i="8"/>
  <c r="K456" i="8"/>
  <c r="L456" i="8"/>
  <c r="M456" i="8"/>
  <c r="N456" i="8"/>
  <c r="O456" i="8"/>
  <c r="P456" i="8"/>
  <c r="Q456" i="8"/>
  <c r="R456" i="8"/>
  <c r="S456" i="8"/>
  <c r="T456" i="8"/>
  <c r="U456" i="8"/>
  <c r="E562" i="8"/>
  <c r="J562" i="8"/>
  <c r="K562" i="8"/>
  <c r="L562" i="8"/>
  <c r="M562" i="8"/>
  <c r="N562" i="8"/>
  <c r="O562" i="8"/>
  <c r="P562" i="8"/>
  <c r="Q562" i="8"/>
  <c r="R562" i="8"/>
  <c r="S562" i="8"/>
  <c r="T562" i="8"/>
  <c r="U562" i="8"/>
  <c r="E668" i="8"/>
  <c r="J668" i="8"/>
  <c r="K668" i="8"/>
  <c r="L668" i="8"/>
  <c r="M668" i="8"/>
  <c r="N668" i="8"/>
  <c r="O668" i="8"/>
  <c r="P668" i="8"/>
  <c r="Q668" i="8"/>
  <c r="R668" i="8"/>
  <c r="S668" i="8"/>
  <c r="T668" i="8"/>
  <c r="U668" i="8"/>
  <c r="F669" i="8"/>
  <c r="F457" i="8"/>
  <c r="W457" i="8" s="1"/>
  <c r="F775" i="8"/>
  <c r="F563" i="8"/>
  <c r="W563" i="8" s="1"/>
  <c r="E774" i="8"/>
  <c r="J774" i="8"/>
  <c r="K774" i="8"/>
  <c r="L774" i="8"/>
  <c r="M774" i="8"/>
  <c r="N774" i="8"/>
  <c r="O774" i="8"/>
  <c r="P774" i="8"/>
  <c r="Q774" i="8"/>
  <c r="R774" i="8"/>
  <c r="S774" i="8"/>
  <c r="T774" i="8"/>
  <c r="U774" i="8"/>
  <c r="R244" i="8"/>
  <c r="V668" i="8"/>
  <c r="Q244" i="8"/>
  <c r="E244" i="8"/>
  <c r="P244" i="8"/>
  <c r="F245" i="8"/>
  <c r="E245" i="8" s="1"/>
  <c r="F351" i="8"/>
  <c r="W351" i="8" s="1"/>
  <c r="O244" i="8"/>
  <c r="U244" i="8"/>
  <c r="N244" i="8"/>
  <c r="W344" i="8"/>
  <c r="W340" i="8"/>
  <c r="W350" i="8"/>
  <c r="W345" i="8"/>
  <c r="W342" i="8"/>
  <c r="W348" i="8"/>
  <c r="W349" i="8"/>
  <c r="W346" i="8"/>
  <c r="W338" i="8"/>
  <c r="W343" i="8"/>
  <c r="W347" i="8"/>
  <c r="W339" i="8"/>
  <c r="W341" i="8"/>
  <c r="M244" i="8"/>
  <c r="J244" i="8"/>
  <c r="V244" i="8"/>
  <c r="T244" i="8"/>
  <c r="L244" i="8"/>
  <c r="S244" i="8"/>
  <c r="E350" i="8"/>
  <c r="J350" i="8"/>
  <c r="K350" i="8"/>
  <c r="L350" i="8"/>
  <c r="M350" i="8"/>
  <c r="N350" i="8"/>
  <c r="O350" i="8"/>
  <c r="P350" i="8"/>
  <c r="Q350" i="8"/>
  <c r="R350" i="8"/>
  <c r="S350" i="8"/>
  <c r="T350" i="8"/>
  <c r="U350" i="8"/>
  <c r="K245" i="8"/>
  <c r="S245" i="8"/>
  <c r="W240" i="8"/>
  <c r="W243" i="8"/>
  <c r="W236" i="8"/>
  <c r="W244" i="8"/>
  <c r="W242" i="8"/>
  <c r="W234" i="8"/>
  <c r="W232" i="8"/>
  <c r="W238" i="8"/>
  <c r="W241" i="8"/>
  <c r="W235" i="8"/>
  <c r="W237" i="8"/>
  <c r="W239" i="8"/>
  <c r="W233" i="8"/>
  <c r="N32" i="8"/>
  <c r="M32" i="8"/>
  <c r="E32" i="8"/>
  <c r="U32" i="8"/>
  <c r="V32" i="8"/>
  <c r="Q32" i="8"/>
  <c r="O32" i="8"/>
  <c r="S32" i="8"/>
  <c r="K32" i="8"/>
  <c r="R32" i="8"/>
  <c r="J32" i="8"/>
  <c r="P32" i="8"/>
  <c r="T32" i="8"/>
  <c r="E138" i="8"/>
  <c r="J138" i="8"/>
  <c r="K138" i="8"/>
  <c r="L138" i="8"/>
  <c r="M138" i="8"/>
  <c r="N138" i="8"/>
  <c r="O138" i="8"/>
  <c r="P138" i="8"/>
  <c r="Q138" i="8"/>
  <c r="R138" i="8"/>
  <c r="S138" i="8"/>
  <c r="T138" i="8"/>
  <c r="U138" i="8"/>
  <c r="F33" i="8"/>
  <c r="N33" i="8" s="1"/>
  <c r="F139" i="8"/>
  <c r="W139" i="8" s="1"/>
  <c r="W126" i="8"/>
  <c r="W132" i="8"/>
  <c r="W129" i="8"/>
  <c r="W135" i="8"/>
  <c r="W128" i="8"/>
  <c r="W131" i="8"/>
  <c r="W138" i="8"/>
  <c r="W127" i="8"/>
  <c r="W134" i="8"/>
  <c r="W130" i="8"/>
  <c r="W137" i="8"/>
  <c r="W136" i="8"/>
  <c r="W133" i="8"/>
  <c r="V138" i="8"/>
  <c r="W26" i="8"/>
  <c r="W23" i="8"/>
  <c r="W31" i="8"/>
  <c r="W20" i="8"/>
  <c r="W28" i="8"/>
  <c r="W25" i="8"/>
  <c r="W22" i="8"/>
  <c r="W30" i="8"/>
  <c r="W27" i="8"/>
  <c r="W32" i="8"/>
  <c r="W21" i="8"/>
  <c r="W29" i="8"/>
  <c r="W24" i="8"/>
  <c r="AB103" i="3"/>
  <c r="AB54" i="3"/>
  <c r="AB20" i="3"/>
  <c r="AB72" i="3"/>
  <c r="AC5" i="8"/>
  <c r="AC5" i="4"/>
  <c r="AD11" i="3"/>
  <c r="AC5" i="3"/>
  <c r="AC14" i="3"/>
  <c r="AC15" i="3" s="1"/>
  <c r="Y2" i="4"/>
  <c r="Y2" i="8"/>
  <c r="Y64" i="3"/>
  <c r="Y74" i="3"/>
  <c r="Z33" i="3"/>
  <c r="Z25" i="3"/>
  <c r="Z26" i="3" s="1"/>
  <c r="Z43" i="3"/>
  <c r="AA21" i="3"/>
  <c r="Y34" i="3"/>
  <c r="Y35" i="3" s="1"/>
  <c r="Y44" i="3"/>
  <c r="Y45" i="3" s="1"/>
  <c r="Y102" i="3"/>
  <c r="Y104" i="3" s="1"/>
  <c r="Y4" i="8" s="1"/>
  <c r="Y2" i="3"/>
  <c r="X64" i="3"/>
  <c r="X65" i="3" s="1"/>
  <c r="X86" i="3" s="1"/>
  <c r="X73" i="3"/>
  <c r="X55" i="3"/>
  <c r="X56" i="3" s="1"/>
  <c r="X84" i="3" s="1"/>
  <c r="X49" i="3"/>
  <c r="X4" i="4"/>
  <c r="X4" i="6"/>
  <c r="V3" i="3"/>
  <c r="V3" i="6"/>
  <c r="X4" i="8"/>
  <c r="X4" i="3"/>
  <c r="W84" i="3"/>
  <c r="W87" i="3" s="1"/>
  <c r="W75" i="3"/>
  <c r="X50" i="3"/>
  <c r="X85" i="3" s="1"/>
  <c r="V3" i="4"/>
  <c r="V3" i="8"/>
  <c r="V87" i="3"/>
  <c r="V881" i="8" l="1"/>
  <c r="S881" i="8"/>
  <c r="U881" i="8"/>
  <c r="T881" i="8"/>
  <c r="U987" i="8"/>
  <c r="T987" i="8"/>
  <c r="V987" i="8"/>
  <c r="S987" i="8"/>
  <c r="W987" i="8"/>
  <c r="P245" i="8"/>
  <c r="F988" i="8"/>
  <c r="E988" i="8" s="1"/>
  <c r="F882" i="8"/>
  <c r="E882" i="8" s="1"/>
  <c r="X983" i="8"/>
  <c r="X976" i="8"/>
  <c r="X977" i="8"/>
  <c r="X879" i="8"/>
  <c r="X870" i="8"/>
  <c r="X871" i="8"/>
  <c r="X981" i="8"/>
  <c r="X979" i="8"/>
  <c r="X978" i="8"/>
  <c r="X880" i="8"/>
  <c r="X875" i="8"/>
  <c r="X881" i="8"/>
  <c r="X876" i="8"/>
  <c r="X982" i="8"/>
  <c r="X980" i="8"/>
  <c r="X986" i="8"/>
  <c r="X873" i="8"/>
  <c r="X987" i="8"/>
  <c r="X984" i="8"/>
  <c r="X872" i="8"/>
  <c r="X877" i="8"/>
  <c r="X869" i="8"/>
  <c r="X985" i="8"/>
  <c r="X975" i="8"/>
  <c r="X878" i="8"/>
  <c r="X868" i="8"/>
  <c r="X874" i="8"/>
  <c r="X974" i="8"/>
  <c r="W988" i="8"/>
  <c r="Y983" i="8"/>
  <c r="Y982" i="8"/>
  <c r="Y977" i="8"/>
  <c r="Y879" i="8"/>
  <c r="Y876" i="8"/>
  <c r="Y880" i="8"/>
  <c r="Y870" i="8"/>
  <c r="Y874" i="8"/>
  <c r="Y979" i="8"/>
  <c r="Y976" i="8"/>
  <c r="Y872" i="8"/>
  <c r="Y981" i="8"/>
  <c r="Y873" i="8"/>
  <c r="Y974" i="8"/>
  <c r="Y878" i="8"/>
  <c r="Y975" i="8"/>
  <c r="Y978" i="8"/>
  <c r="Y881" i="8"/>
  <c r="Y871" i="8"/>
  <c r="Y984" i="8"/>
  <c r="Y877" i="8"/>
  <c r="Y875" i="8"/>
  <c r="Y985" i="8"/>
  <c r="Y980" i="8"/>
  <c r="Y986" i="8"/>
  <c r="Y987" i="8"/>
  <c r="Y869" i="8"/>
  <c r="Y868" i="8"/>
  <c r="W245" i="8"/>
  <c r="N245" i="8"/>
  <c r="Y660" i="8"/>
  <c r="Y561" i="8"/>
  <c r="Y454" i="8"/>
  <c r="Y450" i="8"/>
  <c r="Y452" i="8"/>
  <c r="Y447" i="8"/>
  <c r="Y457" i="8"/>
  <c r="Y449" i="8"/>
  <c r="Y451" i="8"/>
  <c r="Y448" i="8"/>
  <c r="Y553" i="8"/>
  <c r="Y453" i="8"/>
  <c r="Y563" i="8"/>
  <c r="Y557" i="8"/>
  <c r="Y555" i="8"/>
  <c r="Y558" i="8"/>
  <c r="Y554" i="8"/>
  <c r="Y445" i="8"/>
  <c r="Y550" i="8"/>
  <c r="Y656" i="8"/>
  <c r="Y767" i="8"/>
  <c r="Y772" i="8"/>
  <c r="Y657" i="8"/>
  <c r="Y663" i="8"/>
  <c r="Y552" i="8"/>
  <c r="Y668" i="8"/>
  <c r="Y661" i="8"/>
  <c r="Y669" i="8"/>
  <c r="Y775" i="8"/>
  <c r="Y762" i="8"/>
  <c r="Y768" i="8"/>
  <c r="Y769" i="8"/>
  <c r="Y774" i="8"/>
  <c r="Y764" i="8"/>
  <c r="Y770" i="8"/>
  <c r="Y664" i="8"/>
  <c r="Y771" i="8"/>
  <c r="Y773" i="8"/>
  <c r="Y766" i="8"/>
  <c r="Y667" i="8"/>
  <c r="Y763" i="8"/>
  <c r="Y665" i="8"/>
  <c r="Y659" i="8"/>
  <c r="Y662" i="8"/>
  <c r="Y560" i="8"/>
  <c r="Y559" i="8"/>
  <c r="Y765" i="8"/>
  <c r="Y666" i="8"/>
  <c r="Y456" i="8"/>
  <c r="Y658" i="8"/>
  <c r="Y556" i="8"/>
  <c r="Y444" i="8"/>
  <c r="Y562" i="8"/>
  <c r="Y551" i="8"/>
  <c r="Y455" i="8"/>
  <c r="Y446" i="8"/>
  <c r="O245" i="8"/>
  <c r="F776" i="8"/>
  <c r="X776" i="8" s="1"/>
  <c r="F458" i="8"/>
  <c r="X458" i="8" s="1"/>
  <c r="F564" i="8"/>
  <c r="F670" i="8"/>
  <c r="X670" i="8" s="1"/>
  <c r="U245" i="8"/>
  <c r="M245" i="8"/>
  <c r="E669" i="8"/>
  <c r="J669" i="8"/>
  <c r="K669" i="8"/>
  <c r="L669" i="8"/>
  <c r="M669" i="8"/>
  <c r="N669" i="8"/>
  <c r="O669" i="8"/>
  <c r="P669" i="8"/>
  <c r="Q669" i="8"/>
  <c r="R669" i="8"/>
  <c r="S669" i="8"/>
  <c r="T669" i="8"/>
  <c r="U669" i="8"/>
  <c r="V669" i="8"/>
  <c r="V245" i="8"/>
  <c r="T245" i="8"/>
  <c r="L245" i="8"/>
  <c r="E563" i="8"/>
  <c r="J563" i="8"/>
  <c r="K563" i="8"/>
  <c r="L563" i="8"/>
  <c r="M563" i="8"/>
  <c r="N563" i="8"/>
  <c r="O563" i="8"/>
  <c r="P563" i="8"/>
  <c r="Q563" i="8"/>
  <c r="R563" i="8"/>
  <c r="S563" i="8"/>
  <c r="T563" i="8"/>
  <c r="U563" i="8"/>
  <c r="V563" i="8"/>
  <c r="R245" i="8"/>
  <c r="J245" i="8"/>
  <c r="E775" i="8"/>
  <c r="J775" i="8"/>
  <c r="K775" i="8"/>
  <c r="L775" i="8"/>
  <c r="M775" i="8"/>
  <c r="N775" i="8"/>
  <c r="O775" i="8"/>
  <c r="P775" i="8"/>
  <c r="Q775" i="8"/>
  <c r="R775" i="8"/>
  <c r="S775" i="8"/>
  <c r="T775" i="8"/>
  <c r="U775" i="8"/>
  <c r="V775" i="8"/>
  <c r="W669" i="8"/>
  <c r="W775" i="8"/>
  <c r="X561" i="8"/>
  <c r="X448" i="8"/>
  <c r="X444" i="8"/>
  <c r="X445" i="8"/>
  <c r="X446" i="8"/>
  <c r="X451" i="8"/>
  <c r="X453" i="8"/>
  <c r="X457" i="8"/>
  <c r="X452" i="8"/>
  <c r="X447" i="8"/>
  <c r="X455" i="8"/>
  <c r="X449" i="8"/>
  <c r="X557" i="8"/>
  <c r="X560" i="8"/>
  <c r="X553" i="8"/>
  <c r="X454" i="8"/>
  <c r="X551" i="8"/>
  <c r="X456" i="8"/>
  <c r="X552" i="8"/>
  <c r="X558" i="8"/>
  <c r="X559" i="8"/>
  <c r="X664" i="8"/>
  <c r="X555" i="8"/>
  <c r="X663" i="8"/>
  <c r="X550" i="8"/>
  <c r="X660" i="8"/>
  <c r="X771" i="8"/>
  <c r="X668" i="8"/>
  <c r="X662" i="8"/>
  <c r="X775" i="8"/>
  <c r="X669" i="8"/>
  <c r="X563" i="8"/>
  <c r="X764" i="8"/>
  <c r="X772" i="8"/>
  <c r="X762" i="8"/>
  <c r="X770" i="8"/>
  <c r="X667" i="8"/>
  <c r="X763" i="8"/>
  <c r="X768" i="8"/>
  <c r="X769" i="8"/>
  <c r="X774" i="8"/>
  <c r="X765" i="8"/>
  <c r="X661" i="8"/>
  <c r="X773" i="8"/>
  <c r="X666" i="8"/>
  <c r="X766" i="8"/>
  <c r="X659" i="8"/>
  <c r="X658" i="8"/>
  <c r="X562" i="8"/>
  <c r="X767" i="8"/>
  <c r="X554" i="8"/>
  <c r="X450" i="8"/>
  <c r="X665" i="8"/>
  <c r="X656" i="8"/>
  <c r="X657" i="8"/>
  <c r="X556" i="8"/>
  <c r="Q245" i="8"/>
  <c r="E457" i="8"/>
  <c r="J457" i="8"/>
  <c r="K457" i="8"/>
  <c r="L457" i="8"/>
  <c r="M457" i="8"/>
  <c r="N457" i="8"/>
  <c r="O457" i="8"/>
  <c r="P457" i="8"/>
  <c r="Q457" i="8"/>
  <c r="R457" i="8"/>
  <c r="S457" i="8"/>
  <c r="T457" i="8"/>
  <c r="U457" i="8"/>
  <c r="V457" i="8"/>
  <c r="E351" i="8"/>
  <c r="J351" i="8"/>
  <c r="K351" i="8"/>
  <c r="L351" i="8"/>
  <c r="M351" i="8"/>
  <c r="N351" i="8"/>
  <c r="O351" i="8"/>
  <c r="P351" i="8"/>
  <c r="Q351" i="8"/>
  <c r="R351" i="8"/>
  <c r="S351" i="8"/>
  <c r="T351" i="8"/>
  <c r="U351" i="8"/>
  <c r="V351" i="8"/>
  <c r="X345" i="8"/>
  <c r="X350" i="8"/>
  <c r="X340" i="8"/>
  <c r="X348" i="8"/>
  <c r="X339" i="8"/>
  <c r="X351" i="8"/>
  <c r="X344" i="8"/>
  <c r="X346" i="8"/>
  <c r="X343" i="8"/>
  <c r="X347" i="8"/>
  <c r="X338" i="8"/>
  <c r="X349" i="8"/>
  <c r="X342" i="8"/>
  <c r="X341" i="8"/>
  <c r="Y344" i="8"/>
  <c r="Y349" i="8"/>
  <c r="Y342" i="8"/>
  <c r="Y343" i="8"/>
  <c r="Y338" i="8"/>
  <c r="Y350" i="8"/>
  <c r="Y340" i="8"/>
  <c r="Y348" i="8"/>
  <c r="Y345" i="8"/>
  <c r="Y339" i="8"/>
  <c r="Y347" i="8"/>
  <c r="Y351" i="8"/>
  <c r="Y346" i="8"/>
  <c r="Y341" i="8"/>
  <c r="F246" i="8"/>
  <c r="L246" i="8" s="1"/>
  <c r="F352" i="8"/>
  <c r="Y352" i="8" s="1"/>
  <c r="K33" i="8"/>
  <c r="Y242" i="8"/>
  <c r="Y232" i="8"/>
  <c r="Y238" i="8"/>
  <c r="Y234" i="8"/>
  <c r="Y237" i="8"/>
  <c r="Y233" i="8"/>
  <c r="Y243" i="8"/>
  <c r="Y241" i="8"/>
  <c r="Y245" i="8"/>
  <c r="Y235" i="8"/>
  <c r="Y239" i="8"/>
  <c r="Y244" i="8"/>
  <c r="Y240" i="8"/>
  <c r="Y236" i="8"/>
  <c r="X237" i="8"/>
  <c r="X241" i="8"/>
  <c r="X243" i="8"/>
  <c r="X240" i="8"/>
  <c r="X242" i="8"/>
  <c r="X233" i="8"/>
  <c r="X238" i="8"/>
  <c r="X234" i="8"/>
  <c r="X244" i="8"/>
  <c r="X235" i="8"/>
  <c r="X232" i="8"/>
  <c r="X245" i="8"/>
  <c r="X239" i="8"/>
  <c r="X236" i="8"/>
  <c r="U33" i="8"/>
  <c r="S33" i="8"/>
  <c r="M33" i="8"/>
  <c r="T33" i="8"/>
  <c r="L33" i="8"/>
  <c r="R33" i="8"/>
  <c r="E33" i="8"/>
  <c r="P33" i="8"/>
  <c r="J33" i="8"/>
  <c r="W33" i="8"/>
  <c r="Q33" i="8"/>
  <c r="O33" i="8"/>
  <c r="V33" i="8"/>
  <c r="F34" i="8"/>
  <c r="W34" i="8" s="1"/>
  <c r="F140" i="8"/>
  <c r="Y140" i="8" s="1"/>
  <c r="Y126" i="8"/>
  <c r="Y131" i="8"/>
  <c r="Y136" i="8"/>
  <c r="Y138" i="8"/>
  <c r="Y128" i="8"/>
  <c r="Y130" i="8"/>
  <c r="Y139" i="8"/>
  <c r="Y135" i="8"/>
  <c r="Y137" i="8"/>
  <c r="Y127" i="8"/>
  <c r="Y132" i="8"/>
  <c r="Y133" i="8"/>
  <c r="Y134" i="8"/>
  <c r="Y129" i="8"/>
  <c r="E139" i="8"/>
  <c r="J139" i="8"/>
  <c r="K139" i="8"/>
  <c r="L139" i="8"/>
  <c r="M139" i="8"/>
  <c r="N139" i="8"/>
  <c r="O139" i="8"/>
  <c r="P139" i="8"/>
  <c r="Q139" i="8"/>
  <c r="R139" i="8"/>
  <c r="S139" i="8"/>
  <c r="T139" i="8"/>
  <c r="U139" i="8"/>
  <c r="V139" i="8"/>
  <c r="X133" i="8"/>
  <c r="X127" i="8"/>
  <c r="X135" i="8"/>
  <c r="X131" i="8"/>
  <c r="X126" i="8"/>
  <c r="X129" i="8"/>
  <c r="X130" i="8"/>
  <c r="X128" i="8"/>
  <c r="X139" i="8"/>
  <c r="X134" i="8"/>
  <c r="X138" i="8"/>
  <c r="X137" i="8"/>
  <c r="X136" i="8"/>
  <c r="X132" i="8"/>
  <c r="X21" i="8"/>
  <c r="X29" i="8"/>
  <c r="X26" i="8"/>
  <c r="X23" i="8"/>
  <c r="X31" i="8"/>
  <c r="X20" i="8"/>
  <c r="X28" i="8"/>
  <c r="X25" i="8"/>
  <c r="X33" i="8"/>
  <c r="X22" i="8"/>
  <c r="X30" i="8"/>
  <c r="X32" i="8"/>
  <c r="X27" i="8"/>
  <c r="X24" i="8"/>
  <c r="Y24" i="8"/>
  <c r="Y32" i="8"/>
  <c r="Y21" i="8"/>
  <c r="Y29" i="8"/>
  <c r="Y26" i="8"/>
  <c r="Y23" i="8"/>
  <c r="Y31" i="8"/>
  <c r="Y20" i="8"/>
  <c r="Y28" i="8"/>
  <c r="Y25" i="8"/>
  <c r="Y33" i="8"/>
  <c r="Y22" i="8"/>
  <c r="Y30" i="8"/>
  <c r="Y27" i="8"/>
  <c r="J34" i="8"/>
  <c r="AD5" i="8"/>
  <c r="AD5" i="4"/>
  <c r="AD5" i="3"/>
  <c r="AE11" i="3"/>
  <c r="AD14" i="3"/>
  <c r="AD15" i="3" s="1"/>
  <c r="AC103" i="3"/>
  <c r="AC20" i="3"/>
  <c r="AC72" i="3"/>
  <c r="AC54" i="3"/>
  <c r="Z2" i="4"/>
  <c r="Z2" i="8"/>
  <c r="Y4" i="3"/>
  <c r="Y4" i="4"/>
  <c r="AA43" i="3"/>
  <c r="AA25" i="3"/>
  <c r="AA26" i="3" s="1"/>
  <c r="AA33" i="3"/>
  <c r="AB21" i="3"/>
  <c r="Y60" i="3"/>
  <c r="Z61" i="3" s="1"/>
  <c r="Y49" i="3"/>
  <c r="Z102" i="3"/>
  <c r="Z104" i="3" s="1"/>
  <c r="Z4" i="8" s="1"/>
  <c r="Z44" i="3"/>
  <c r="Z45" i="3" s="1"/>
  <c r="Z2" i="3"/>
  <c r="Z34" i="3"/>
  <c r="Z35" i="3" s="1"/>
  <c r="Y48" i="3"/>
  <c r="Y50" i="3" s="1"/>
  <c r="Y85" i="3" s="1"/>
  <c r="Y73" i="3"/>
  <c r="Y55" i="3"/>
  <c r="Y56" i="3" s="1"/>
  <c r="Y84" i="3" s="1"/>
  <c r="Y65" i="3"/>
  <c r="Y86" i="3" s="1"/>
  <c r="X75" i="3"/>
  <c r="X80" i="3" s="1"/>
  <c r="X81" i="3" s="1"/>
  <c r="W80" i="3"/>
  <c r="W81" i="3" s="1"/>
  <c r="X87" i="3"/>
  <c r="F88" i="3"/>
  <c r="F91" i="3" s="1"/>
  <c r="U988" i="8" l="1"/>
  <c r="V988" i="8"/>
  <c r="X988" i="8"/>
  <c r="Y988" i="8"/>
  <c r="X882" i="8"/>
  <c r="Y882" i="8"/>
  <c r="V882" i="8"/>
  <c r="T882" i="8"/>
  <c r="W882" i="8"/>
  <c r="T988" i="8"/>
  <c r="U882" i="8"/>
  <c r="F989" i="8"/>
  <c r="Z989" i="8" s="1"/>
  <c r="F883" i="8"/>
  <c r="Z883" i="8" s="1"/>
  <c r="X246" i="8"/>
  <c r="Z879" i="8"/>
  <c r="Z868" i="8"/>
  <c r="Z870" i="8"/>
  <c r="Z982" i="8"/>
  <c r="Z988" i="8"/>
  <c r="Z974" i="8"/>
  <c r="Z979" i="8"/>
  <c r="Z882" i="8"/>
  <c r="Z976" i="8"/>
  <c r="Z880" i="8"/>
  <c r="Z876" i="8"/>
  <c r="Z983" i="8"/>
  <c r="Z869" i="8"/>
  <c r="Z975" i="8"/>
  <c r="Z987" i="8"/>
  <c r="Z977" i="8"/>
  <c r="Z874" i="8"/>
  <c r="Z986" i="8"/>
  <c r="Z881" i="8"/>
  <c r="Z877" i="8"/>
  <c r="Z981" i="8"/>
  <c r="Z875" i="8"/>
  <c r="Z985" i="8"/>
  <c r="Z873" i="8"/>
  <c r="Z984" i="8"/>
  <c r="Z871" i="8"/>
  <c r="Z878" i="8"/>
  <c r="Z978" i="8"/>
  <c r="Z872" i="8"/>
  <c r="Z980" i="8"/>
  <c r="N246" i="8"/>
  <c r="K246" i="8"/>
  <c r="Y246" i="8"/>
  <c r="S246" i="8"/>
  <c r="Q246" i="8"/>
  <c r="J246" i="8"/>
  <c r="W246" i="8"/>
  <c r="R246" i="8"/>
  <c r="O246" i="8"/>
  <c r="E458" i="8"/>
  <c r="J458" i="8"/>
  <c r="K458" i="8"/>
  <c r="L458" i="8"/>
  <c r="M458" i="8"/>
  <c r="N458" i="8"/>
  <c r="O458" i="8"/>
  <c r="P458" i="8"/>
  <c r="Q458" i="8"/>
  <c r="R458" i="8"/>
  <c r="S458" i="8"/>
  <c r="T458" i="8"/>
  <c r="U458" i="8"/>
  <c r="V458" i="8"/>
  <c r="W458" i="8"/>
  <c r="E776" i="8"/>
  <c r="J776" i="8"/>
  <c r="K776" i="8"/>
  <c r="L776" i="8"/>
  <c r="M776" i="8"/>
  <c r="N776" i="8"/>
  <c r="O776" i="8"/>
  <c r="P776" i="8"/>
  <c r="Q776" i="8"/>
  <c r="R776" i="8"/>
  <c r="S776" i="8"/>
  <c r="T776" i="8"/>
  <c r="U776" i="8"/>
  <c r="V776" i="8"/>
  <c r="W776" i="8"/>
  <c r="Y458" i="8"/>
  <c r="Y776" i="8"/>
  <c r="F777" i="8"/>
  <c r="Z777" i="8" s="1"/>
  <c r="F671" i="8"/>
  <c r="Z671" i="8" s="1"/>
  <c r="F459" i="8"/>
  <c r="Z459" i="8" s="1"/>
  <c r="F565" i="8"/>
  <c r="Z565" i="8" s="1"/>
  <c r="V564" i="8"/>
  <c r="E564" i="8"/>
  <c r="J564" i="8"/>
  <c r="K564" i="8"/>
  <c r="L564" i="8"/>
  <c r="M564" i="8"/>
  <c r="N564" i="8"/>
  <c r="O564" i="8"/>
  <c r="P564" i="8"/>
  <c r="Q564" i="8"/>
  <c r="R564" i="8"/>
  <c r="S564" i="8"/>
  <c r="T564" i="8"/>
  <c r="U564" i="8"/>
  <c r="W564" i="8"/>
  <c r="Z449" i="8"/>
  <c r="Z452" i="8"/>
  <c r="Z454" i="8"/>
  <c r="Z453" i="8"/>
  <c r="Z448" i="8"/>
  <c r="Z445" i="8"/>
  <c r="Z458" i="8"/>
  <c r="Z560" i="8"/>
  <c r="Z444" i="8"/>
  <c r="Z457" i="8"/>
  <c r="Z553" i="8"/>
  <c r="Z450" i="8"/>
  <c r="Z550" i="8"/>
  <c r="Z564" i="8"/>
  <c r="Z563" i="8"/>
  <c r="Z456" i="8"/>
  <c r="Z552" i="8"/>
  <c r="Z447" i="8"/>
  <c r="Z455" i="8"/>
  <c r="Z557" i="8"/>
  <c r="Z451" i="8"/>
  <c r="Z561" i="8"/>
  <c r="Z558" i="8"/>
  <c r="Z555" i="8"/>
  <c r="Z669" i="8"/>
  <c r="Z661" i="8"/>
  <c r="Z658" i="8"/>
  <c r="Z667" i="8"/>
  <c r="Z664" i="8"/>
  <c r="Z663" i="8"/>
  <c r="Z659" i="8"/>
  <c r="Z668" i="8"/>
  <c r="Z662" i="8"/>
  <c r="Z660" i="8"/>
  <c r="Z657" i="8"/>
  <c r="Z775" i="8"/>
  <c r="Z768" i="8"/>
  <c r="Z772" i="8"/>
  <c r="Z771" i="8"/>
  <c r="Z769" i="8"/>
  <c r="Z773" i="8"/>
  <c r="Z670" i="8"/>
  <c r="Z776" i="8"/>
  <c r="Z774" i="8"/>
  <c r="Z766" i="8"/>
  <c r="Z551" i="8"/>
  <c r="Z764" i="8"/>
  <c r="Z559" i="8"/>
  <c r="Z765" i="8"/>
  <c r="Z763" i="8"/>
  <c r="Z665" i="8"/>
  <c r="Z446" i="8"/>
  <c r="Z767" i="8"/>
  <c r="Z770" i="8"/>
  <c r="Z656" i="8"/>
  <c r="Z562" i="8"/>
  <c r="Z556" i="8"/>
  <c r="Z762" i="8"/>
  <c r="Z554" i="8"/>
  <c r="Z666" i="8"/>
  <c r="X564" i="8"/>
  <c r="Y564" i="8"/>
  <c r="V246" i="8"/>
  <c r="E246" i="8"/>
  <c r="E670" i="8"/>
  <c r="J670" i="8"/>
  <c r="K670" i="8"/>
  <c r="L670" i="8"/>
  <c r="M670" i="8"/>
  <c r="N670" i="8"/>
  <c r="O670" i="8"/>
  <c r="P670" i="8"/>
  <c r="Q670" i="8"/>
  <c r="R670" i="8"/>
  <c r="S670" i="8"/>
  <c r="T670" i="8"/>
  <c r="U670" i="8"/>
  <c r="V670" i="8"/>
  <c r="W670" i="8"/>
  <c r="Y670" i="8"/>
  <c r="Z349" i="8"/>
  <c r="Z351" i="8"/>
  <c r="Z344" i="8"/>
  <c r="Z348" i="8"/>
  <c r="Z338" i="8"/>
  <c r="Z343" i="8"/>
  <c r="Z352" i="8"/>
  <c r="Z345" i="8"/>
  <c r="Z340" i="8"/>
  <c r="Z350" i="8"/>
  <c r="Z342" i="8"/>
  <c r="Z339" i="8"/>
  <c r="Z347" i="8"/>
  <c r="Z346" i="8"/>
  <c r="Z341" i="8"/>
  <c r="P246" i="8"/>
  <c r="E352" i="8"/>
  <c r="J352" i="8"/>
  <c r="K352" i="8"/>
  <c r="L352" i="8"/>
  <c r="M352" i="8"/>
  <c r="N352" i="8"/>
  <c r="O352" i="8"/>
  <c r="P352" i="8"/>
  <c r="Q352" i="8"/>
  <c r="R352" i="8"/>
  <c r="S352" i="8"/>
  <c r="T352" i="8"/>
  <c r="U352" i="8"/>
  <c r="V352" i="8"/>
  <c r="W352" i="8"/>
  <c r="X352" i="8"/>
  <c r="U246" i="8"/>
  <c r="M246" i="8"/>
  <c r="F247" i="8"/>
  <c r="X247" i="8" s="1"/>
  <c r="F353" i="8"/>
  <c r="T246" i="8"/>
  <c r="Z235" i="8"/>
  <c r="Z245" i="8"/>
  <c r="Z232" i="8"/>
  <c r="Z246" i="8"/>
  <c r="Z237" i="8"/>
  <c r="Z234" i="8"/>
  <c r="Z241" i="8"/>
  <c r="Z238" i="8"/>
  <c r="Z244" i="8"/>
  <c r="Z239" i="8"/>
  <c r="Z243" i="8"/>
  <c r="Z242" i="8"/>
  <c r="Z240" i="8"/>
  <c r="Z233" i="8"/>
  <c r="Z236" i="8"/>
  <c r="P34" i="8"/>
  <c r="Y34" i="8"/>
  <c r="E34" i="8"/>
  <c r="R34" i="8"/>
  <c r="Q34" i="8"/>
  <c r="V34" i="8"/>
  <c r="U34" i="8"/>
  <c r="M34" i="8"/>
  <c r="X34" i="8"/>
  <c r="N34" i="8"/>
  <c r="T34" i="8"/>
  <c r="L34" i="8"/>
  <c r="O34" i="8"/>
  <c r="S34" i="8"/>
  <c r="K34" i="8"/>
  <c r="X140" i="8"/>
  <c r="F35" i="8"/>
  <c r="Y35" i="8" s="1"/>
  <c r="F141" i="8"/>
  <c r="Z141" i="8" s="1"/>
  <c r="Z135" i="8"/>
  <c r="Z134" i="8"/>
  <c r="Z128" i="8"/>
  <c r="Z126" i="8"/>
  <c r="Z139" i="8"/>
  <c r="Z130" i="8"/>
  <c r="Z133" i="8"/>
  <c r="Z132" i="8"/>
  <c r="Z131" i="8"/>
  <c r="Z138" i="8"/>
  <c r="Z129" i="8"/>
  <c r="Z137" i="8"/>
  <c r="Z136" i="8"/>
  <c r="Z127" i="8"/>
  <c r="Z140" i="8"/>
  <c r="E140" i="8"/>
  <c r="J140" i="8"/>
  <c r="K140" i="8"/>
  <c r="L140" i="8"/>
  <c r="M140" i="8"/>
  <c r="N140" i="8"/>
  <c r="O140" i="8"/>
  <c r="P140" i="8"/>
  <c r="Q140" i="8"/>
  <c r="R140" i="8"/>
  <c r="S140" i="8"/>
  <c r="T140" i="8"/>
  <c r="U140" i="8"/>
  <c r="V140" i="8"/>
  <c r="W140" i="8"/>
  <c r="X35" i="8"/>
  <c r="Z27" i="8"/>
  <c r="Z24" i="8"/>
  <c r="Z32" i="8"/>
  <c r="Z21" i="8"/>
  <c r="Z29" i="8"/>
  <c r="Z26" i="8"/>
  <c r="Z34" i="8"/>
  <c r="Z23" i="8"/>
  <c r="Z31" i="8"/>
  <c r="Z20" i="8"/>
  <c r="Z28" i="8"/>
  <c r="Z33" i="8"/>
  <c r="Z22" i="8"/>
  <c r="Z30" i="8"/>
  <c r="Z25" i="8"/>
  <c r="AD72" i="3"/>
  <c r="AD54" i="3"/>
  <c r="AD20" i="3"/>
  <c r="AD103" i="3"/>
  <c r="AE5" i="8"/>
  <c r="AE5" i="4"/>
  <c r="AE5" i="3"/>
  <c r="AE14" i="3"/>
  <c r="AE15" i="3" s="1"/>
  <c r="AF11" i="3"/>
  <c r="AA2" i="4"/>
  <c r="AA2" i="8"/>
  <c r="Z4" i="3"/>
  <c r="Z4" i="4"/>
  <c r="Y75" i="3"/>
  <c r="Y80" i="3" s="1"/>
  <c r="Y81" i="3" s="1"/>
  <c r="Y3" i="8" s="1"/>
  <c r="Y87" i="3"/>
  <c r="Z64" i="3"/>
  <c r="Z65" i="3" s="1"/>
  <c r="Z86" i="3" s="1"/>
  <c r="Z74" i="3"/>
  <c r="Z60" i="3"/>
  <c r="AA61" i="3" s="1"/>
  <c r="Z49" i="3"/>
  <c r="AB33" i="3"/>
  <c r="AB43" i="3"/>
  <c r="AB25" i="3"/>
  <c r="AB26" i="3" s="1"/>
  <c r="AC21" i="3"/>
  <c r="Z48" i="3"/>
  <c r="Z50" i="3" s="1"/>
  <c r="Z85" i="3" s="1"/>
  <c r="Z55" i="3"/>
  <c r="Z56" i="3" s="1"/>
  <c r="Z73" i="3"/>
  <c r="AA44" i="3"/>
  <c r="AA45" i="3" s="1"/>
  <c r="AA34" i="3"/>
  <c r="AA35" i="3" s="1"/>
  <c r="AA102" i="3"/>
  <c r="AA104" i="3" s="1"/>
  <c r="AA4" i="8" s="1"/>
  <c r="AA2" i="3"/>
  <c r="W3" i="6"/>
  <c r="X3" i="6"/>
  <c r="X3" i="3"/>
  <c r="X3" i="4"/>
  <c r="X3" i="8"/>
  <c r="W3" i="3"/>
  <c r="W3" i="8"/>
  <c r="W3" i="4"/>
  <c r="F884" i="8" l="1"/>
  <c r="F990" i="8"/>
  <c r="E883" i="8"/>
  <c r="V883" i="8"/>
  <c r="X883" i="8"/>
  <c r="T883" i="8"/>
  <c r="W883" i="8"/>
  <c r="Y883" i="8"/>
  <c r="U883" i="8"/>
  <c r="E989" i="8"/>
  <c r="X989" i="8"/>
  <c r="U989" i="8"/>
  <c r="Y989" i="8"/>
  <c r="W989" i="8"/>
  <c r="V989" i="8"/>
  <c r="S989" i="8"/>
  <c r="T989" i="8"/>
  <c r="AA981" i="8"/>
  <c r="AA980" i="8"/>
  <c r="AA988" i="8"/>
  <c r="AA983" i="8"/>
  <c r="AA989" i="8"/>
  <c r="AA881" i="8"/>
  <c r="AA884" i="8"/>
  <c r="AA877" i="8"/>
  <c r="AA882" i="8"/>
  <c r="AA883" i="8"/>
  <c r="AA976" i="8"/>
  <c r="AA870" i="8"/>
  <c r="AA880" i="8"/>
  <c r="AA868" i="8"/>
  <c r="AA874" i="8"/>
  <c r="AA975" i="8"/>
  <c r="AA977" i="8"/>
  <c r="AA984" i="8"/>
  <c r="AA986" i="8"/>
  <c r="AA974" i="8"/>
  <c r="AA982" i="8"/>
  <c r="AA869" i="8"/>
  <c r="AA990" i="8"/>
  <c r="AA979" i="8"/>
  <c r="AA873" i="8"/>
  <c r="AA875" i="8"/>
  <c r="AA878" i="8"/>
  <c r="AA872" i="8"/>
  <c r="AA876" i="8"/>
  <c r="AA987" i="8"/>
  <c r="AA985" i="8"/>
  <c r="AA978" i="8"/>
  <c r="AA871" i="8"/>
  <c r="AA879" i="8"/>
  <c r="S247" i="8"/>
  <c r="S35" i="8"/>
  <c r="R35" i="8"/>
  <c r="T35" i="8"/>
  <c r="L35" i="8"/>
  <c r="K35" i="8"/>
  <c r="Z35" i="8"/>
  <c r="Q35" i="8"/>
  <c r="E35" i="8"/>
  <c r="J35" i="8"/>
  <c r="O247" i="8"/>
  <c r="N247" i="8"/>
  <c r="M247" i="8"/>
  <c r="P35" i="8"/>
  <c r="W247" i="8"/>
  <c r="L247" i="8"/>
  <c r="E565" i="8"/>
  <c r="J565" i="8"/>
  <c r="K565" i="8"/>
  <c r="L565" i="8"/>
  <c r="M565" i="8"/>
  <c r="N565" i="8"/>
  <c r="O565" i="8"/>
  <c r="P565" i="8"/>
  <c r="Q565" i="8"/>
  <c r="R565" i="8"/>
  <c r="S565" i="8"/>
  <c r="T565" i="8"/>
  <c r="U565" i="8"/>
  <c r="V565" i="8"/>
  <c r="W565" i="8"/>
  <c r="X565" i="8"/>
  <c r="Y565" i="8"/>
  <c r="W35" i="8"/>
  <c r="O35" i="8"/>
  <c r="V247" i="8"/>
  <c r="K247" i="8"/>
  <c r="E459" i="8"/>
  <c r="J459" i="8"/>
  <c r="K459" i="8"/>
  <c r="L459" i="8"/>
  <c r="M459" i="8"/>
  <c r="N459" i="8"/>
  <c r="O459" i="8"/>
  <c r="P459" i="8"/>
  <c r="Q459" i="8"/>
  <c r="R459" i="8"/>
  <c r="S459" i="8"/>
  <c r="T459" i="8"/>
  <c r="U459" i="8"/>
  <c r="V459" i="8"/>
  <c r="W459" i="8"/>
  <c r="Y459" i="8"/>
  <c r="X459" i="8"/>
  <c r="V35" i="8"/>
  <c r="N35" i="8"/>
  <c r="U247" i="8"/>
  <c r="Z247" i="8"/>
  <c r="E671" i="8"/>
  <c r="J671" i="8"/>
  <c r="K671" i="8"/>
  <c r="L671" i="8"/>
  <c r="M671" i="8"/>
  <c r="N671" i="8"/>
  <c r="O671" i="8"/>
  <c r="P671" i="8"/>
  <c r="Q671" i="8"/>
  <c r="R671" i="8"/>
  <c r="S671" i="8"/>
  <c r="T671" i="8"/>
  <c r="U671" i="8"/>
  <c r="V671" i="8"/>
  <c r="W671" i="8"/>
  <c r="Y671" i="8"/>
  <c r="X671" i="8"/>
  <c r="AA561" i="8"/>
  <c r="AA553" i="8"/>
  <c r="AA457" i="8"/>
  <c r="AA448" i="8"/>
  <c r="AA450" i="8"/>
  <c r="AA449" i="8"/>
  <c r="AA451" i="8"/>
  <c r="AA555" i="8"/>
  <c r="AA557" i="8"/>
  <c r="AA447" i="8"/>
  <c r="AA556" i="8"/>
  <c r="AA452" i="8"/>
  <c r="AA560" i="8"/>
  <c r="AA459" i="8"/>
  <c r="AA565" i="8"/>
  <c r="AA663" i="8"/>
  <c r="AA564" i="8"/>
  <c r="AA552" i="8"/>
  <c r="AA667" i="8"/>
  <c r="AA657" i="8"/>
  <c r="AA668" i="8"/>
  <c r="AA661" i="8"/>
  <c r="AA769" i="8"/>
  <c r="AA777" i="8"/>
  <c r="AA550" i="8"/>
  <c r="AA669" i="8"/>
  <c r="AA659" i="8"/>
  <c r="AA660" i="8"/>
  <c r="AA772" i="8"/>
  <c r="AA664" i="8"/>
  <c r="AA762" i="8"/>
  <c r="AA767" i="8"/>
  <c r="AA774" i="8"/>
  <c r="AA563" i="8"/>
  <c r="AA771" i="8"/>
  <c r="AA776" i="8"/>
  <c r="AA558" i="8"/>
  <c r="AA765" i="8"/>
  <c r="AA768" i="8"/>
  <c r="AA775" i="8"/>
  <c r="AA766" i="8"/>
  <c r="AA763" i="8"/>
  <c r="AA764" i="8"/>
  <c r="AA665" i="8"/>
  <c r="AA446" i="8"/>
  <c r="AA773" i="8"/>
  <c r="AA456" i="8"/>
  <c r="AA458" i="8"/>
  <c r="AA670" i="8"/>
  <c r="AA662" i="8"/>
  <c r="AA551" i="8"/>
  <c r="AA444" i="8"/>
  <c r="AA554" i="8"/>
  <c r="AA671" i="8"/>
  <c r="AA666" i="8"/>
  <c r="AA455" i="8"/>
  <c r="AA454" i="8"/>
  <c r="AA658" i="8"/>
  <c r="AA445" i="8"/>
  <c r="AA562" i="8"/>
  <c r="AA559" i="8"/>
  <c r="AA453" i="8"/>
  <c r="AA656" i="8"/>
  <c r="AA770" i="8"/>
  <c r="F672" i="8"/>
  <c r="AA672" i="8" s="1"/>
  <c r="F566" i="8"/>
  <c r="AA566" i="8" s="1"/>
  <c r="F778" i="8"/>
  <c r="F460" i="8"/>
  <c r="AA460" i="8" s="1"/>
  <c r="U35" i="8"/>
  <c r="M35" i="8"/>
  <c r="T247" i="8"/>
  <c r="E777" i="8"/>
  <c r="J777" i="8"/>
  <c r="K777" i="8"/>
  <c r="L777" i="8"/>
  <c r="M777" i="8"/>
  <c r="N777" i="8"/>
  <c r="O777" i="8"/>
  <c r="P777" i="8"/>
  <c r="Q777" i="8"/>
  <c r="R777" i="8"/>
  <c r="S777" i="8"/>
  <c r="T777" i="8"/>
  <c r="U777" i="8"/>
  <c r="V777" i="8"/>
  <c r="W777" i="8"/>
  <c r="X777" i="8"/>
  <c r="Y777" i="8"/>
  <c r="AA345" i="8"/>
  <c r="AA339" i="8"/>
  <c r="AA350" i="8"/>
  <c r="AA343" i="8"/>
  <c r="AA351" i="8"/>
  <c r="AA340" i="8"/>
  <c r="AA348" i="8"/>
  <c r="AA352" i="8"/>
  <c r="AA349" i="8"/>
  <c r="AA347" i="8"/>
  <c r="AA346" i="8"/>
  <c r="AA338" i="8"/>
  <c r="AA353" i="8"/>
  <c r="AA342" i="8"/>
  <c r="AA344" i="8"/>
  <c r="AA341" i="8"/>
  <c r="F248" i="8"/>
  <c r="AA248" i="8" s="1"/>
  <c r="F354" i="8"/>
  <c r="AA354" i="8" s="1"/>
  <c r="E353" i="8"/>
  <c r="J353" i="8"/>
  <c r="K353" i="8"/>
  <c r="L353" i="8"/>
  <c r="M353" i="8"/>
  <c r="N353" i="8"/>
  <c r="O353" i="8"/>
  <c r="P353" i="8"/>
  <c r="Q353" i="8"/>
  <c r="R353" i="8"/>
  <c r="S353" i="8"/>
  <c r="T353" i="8"/>
  <c r="U353" i="8"/>
  <c r="V353" i="8"/>
  <c r="W353" i="8"/>
  <c r="Y353" i="8"/>
  <c r="X353" i="8"/>
  <c r="R247" i="8"/>
  <c r="J247" i="8"/>
  <c r="Q247" i="8"/>
  <c r="E247" i="8"/>
  <c r="Z353" i="8"/>
  <c r="P247" i="8"/>
  <c r="Y247" i="8"/>
  <c r="AA233" i="8"/>
  <c r="AA232" i="8"/>
  <c r="AA244" i="8"/>
  <c r="AA238" i="8"/>
  <c r="AA242" i="8"/>
  <c r="AA237" i="8"/>
  <c r="AA235" i="8"/>
  <c r="AA245" i="8"/>
  <c r="AA243" i="8"/>
  <c r="AA241" i="8"/>
  <c r="AA234" i="8"/>
  <c r="AA240" i="8"/>
  <c r="AA246" i="8"/>
  <c r="AA236" i="8"/>
  <c r="AA247" i="8"/>
  <c r="AA239" i="8"/>
  <c r="AA130" i="8"/>
  <c r="AA128" i="8"/>
  <c r="AA126" i="8"/>
  <c r="AA131" i="8"/>
  <c r="AA137" i="8"/>
  <c r="AA139" i="8"/>
  <c r="AA135" i="8"/>
  <c r="AA127" i="8"/>
  <c r="AA136" i="8"/>
  <c r="AA134" i="8"/>
  <c r="AA138" i="8"/>
  <c r="AA141" i="8"/>
  <c r="AA129" i="8"/>
  <c r="AA132" i="8"/>
  <c r="AA133" i="8"/>
  <c r="AA140" i="8"/>
  <c r="F36" i="8"/>
  <c r="Z36" i="8" s="1"/>
  <c r="F142" i="8"/>
  <c r="E141" i="8"/>
  <c r="J141" i="8"/>
  <c r="K141" i="8"/>
  <c r="L141" i="8"/>
  <c r="M141" i="8"/>
  <c r="N141" i="8"/>
  <c r="O141" i="8"/>
  <c r="P141" i="8"/>
  <c r="Q141" i="8"/>
  <c r="R141" i="8"/>
  <c r="S141" i="8"/>
  <c r="T141" i="8"/>
  <c r="U141" i="8"/>
  <c r="V141" i="8"/>
  <c r="W141" i="8"/>
  <c r="X141" i="8"/>
  <c r="Y141" i="8"/>
  <c r="AA22" i="8"/>
  <c r="AA30" i="8"/>
  <c r="AA27" i="8"/>
  <c r="AA35" i="8"/>
  <c r="AA24" i="8"/>
  <c r="AA32" i="8"/>
  <c r="AA21" i="8"/>
  <c r="AA29" i="8"/>
  <c r="AA26" i="8"/>
  <c r="AA34" i="8"/>
  <c r="AA23" i="8"/>
  <c r="AA31" i="8"/>
  <c r="AA33" i="8"/>
  <c r="AA20" i="8"/>
  <c r="AA28" i="8"/>
  <c r="AA25" i="8"/>
  <c r="AE54" i="3"/>
  <c r="AE20" i="3"/>
  <c r="AE103" i="3"/>
  <c r="AE72" i="3"/>
  <c r="AF5" i="4"/>
  <c r="AF5" i="8"/>
  <c r="AF5" i="3"/>
  <c r="AF14" i="3"/>
  <c r="AF15" i="3" s="1"/>
  <c r="AG11" i="3"/>
  <c r="AB2" i="4"/>
  <c r="AB2" i="8"/>
  <c r="Y3" i="3"/>
  <c r="Y3" i="4"/>
  <c r="AA4" i="3"/>
  <c r="AA4" i="4"/>
  <c r="Z75" i="3"/>
  <c r="Z80" i="3" s="1"/>
  <c r="Z81" i="3" s="1"/>
  <c r="Z3" i="8" s="1"/>
  <c r="AA48" i="3"/>
  <c r="AA50" i="3" s="1"/>
  <c r="AA85" i="3" s="1"/>
  <c r="AA73" i="3"/>
  <c r="AA55" i="3"/>
  <c r="AA56" i="3" s="1"/>
  <c r="AA60" i="3"/>
  <c r="AB61" i="3" s="1"/>
  <c r="AA49" i="3"/>
  <c r="AA64" i="3"/>
  <c r="AA65" i="3" s="1"/>
  <c r="AA86" i="3" s="1"/>
  <c r="AA74" i="3"/>
  <c r="Z84" i="3"/>
  <c r="Z87" i="3" s="1"/>
  <c r="AB2" i="3"/>
  <c r="AB34" i="3"/>
  <c r="AB35" i="3" s="1"/>
  <c r="AB44" i="3"/>
  <c r="AB45" i="3" s="1"/>
  <c r="AB102" i="3"/>
  <c r="AB104" i="3" s="1"/>
  <c r="AB4" i="8" s="1"/>
  <c r="AC43" i="3"/>
  <c r="AC25" i="3"/>
  <c r="AC26" i="3" s="1"/>
  <c r="AC33" i="3"/>
  <c r="AD21" i="3"/>
  <c r="Z248" i="8" l="1"/>
  <c r="R248" i="8"/>
  <c r="P248" i="8"/>
  <c r="F885" i="8"/>
  <c r="F991" i="8"/>
  <c r="E990" i="8"/>
  <c r="Z990" i="8"/>
  <c r="V990" i="8"/>
  <c r="Y990" i="8"/>
  <c r="X990" i="8"/>
  <c r="W990" i="8"/>
  <c r="U990" i="8"/>
  <c r="E884" i="8"/>
  <c r="U884" i="8"/>
  <c r="Z884" i="8"/>
  <c r="Y884" i="8"/>
  <c r="W884" i="8"/>
  <c r="V884" i="8"/>
  <c r="X884" i="8"/>
  <c r="AB869" i="8"/>
  <c r="AB981" i="8"/>
  <c r="AB876" i="8"/>
  <c r="AB991" i="8"/>
  <c r="AB879" i="8"/>
  <c r="AB977" i="8"/>
  <c r="AB989" i="8"/>
  <c r="AB877" i="8"/>
  <c r="AB986" i="8"/>
  <c r="AB882" i="8"/>
  <c r="AB976" i="8"/>
  <c r="AB880" i="8"/>
  <c r="AB883" i="8"/>
  <c r="AB874" i="8"/>
  <c r="AB983" i="8"/>
  <c r="AB975" i="8"/>
  <c r="AB985" i="8"/>
  <c r="AB978" i="8"/>
  <c r="AB979" i="8"/>
  <c r="AB984" i="8"/>
  <c r="AB881" i="8"/>
  <c r="AB982" i="8"/>
  <c r="AB873" i="8"/>
  <c r="AB871" i="8"/>
  <c r="AB884" i="8"/>
  <c r="AB870" i="8"/>
  <c r="AB990" i="8"/>
  <c r="AB868" i="8"/>
  <c r="AB988" i="8"/>
  <c r="AB885" i="8"/>
  <c r="AB980" i="8"/>
  <c r="AB878" i="8"/>
  <c r="AB974" i="8"/>
  <c r="AB875" i="8"/>
  <c r="AB872" i="8"/>
  <c r="AB987" i="8"/>
  <c r="T248" i="8"/>
  <c r="K248" i="8"/>
  <c r="S248" i="8"/>
  <c r="J248" i="8"/>
  <c r="Y248" i="8"/>
  <c r="O248" i="8"/>
  <c r="V248" i="8"/>
  <c r="M248" i="8"/>
  <c r="W248" i="8"/>
  <c r="N248" i="8"/>
  <c r="U248" i="8"/>
  <c r="L248" i="8"/>
  <c r="O36" i="8"/>
  <c r="AA36" i="8"/>
  <c r="W36" i="8"/>
  <c r="V36" i="8"/>
  <c r="X248" i="8"/>
  <c r="Q248" i="8"/>
  <c r="E248" i="8"/>
  <c r="E460" i="8"/>
  <c r="J460" i="8"/>
  <c r="K460" i="8"/>
  <c r="L460" i="8"/>
  <c r="M460" i="8"/>
  <c r="N460" i="8"/>
  <c r="O460" i="8"/>
  <c r="P460" i="8"/>
  <c r="Q460" i="8"/>
  <c r="R460" i="8"/>
  <c r="S460" i="8"/>
  <c r="T460" i="8"/>
  <c r="U460" i="8"/>
  <c r="V460" i="8"/>
  <c r="W460" i="8"/>
  <c r="X460" i="8"/>
  <c r="Y460" i="8"/>
  <c r="Z460" i="8"/>
  <c r="E778" i="8"/>
  <c r="J778" i="8"/>
  <c r="K778" i="8"/>
  <c r="L778" i="8"/>
  <c r="M778" i="8"/>
  <c r="N778" i="8"/>
  <c r="O778" i="8"/>
  <c r="P778" i="8"/>
  <c r="Q778" i="8"/>
  <c r="R778" i="8"/>
  <c r="S778" i="8"/>
  <c r="T778" i="8"/>
  <c r="U778" i="8"/>
  <c r="V778" i="8"/>
  <c r="W778" i="8"/>
  <c r="Y778" i="8"/>
  <c r="X778" i="8"/>
  <c r="Z778" i="8"/>
  <c r="F779" i="8"/>
  <c r="AB779" i="8" s="1"/>
  <c r="F673" i="8"/>
  <c r="AB673" i="8" s="1"/>
  <c r="F461" i="8"/>
  <c r="F567" i="8"/>
  <c r="AB567" i="8" s="1"/>
  <c r="E566" i="8"/>
  <c r="J566" i="8"/>
  <c r="K566" i="8"/>
  <c r="L566" i="8"/>
  <c r="M566" i="8"/>
  <c r="N566" i="8"/>
  <c r="O566" i="8"/>
  <c r="P566" i="8"/>
  <c r="Q566" i="8"/>
  <c r="R566" i="8"/>
  <c r="S566" i="8"/>
  <c r="T566" i="8"/>
  <c r="U566" i="8"/>
  <c r="V566" i="8"/>
  <c r="W566" i="8"/>
  <c r="Y566" i="8"/>
  <c r="X566" i="8"/>
  <c r="Z566" i="8"/>
  <c r="AB450" i="8"/>
  <c r="AB447" i="8"/>
  <c r="AB460" i="8"/>
  <c r="AB449" i="8"/>
  <c r="AB455" i="8"/>
  <c r="AB461" i="8"/>
  <c r="AB456" i="8"/>
  <c r="AB553" i="8"/>
  <c r="AB556" i="8"/>
  <c r="AB550" i="8"/>
  <c r="AB564" i="8"/>
  <c r="AB566" i="8"/>
  <c r="AB563" i="8"/>
  <c r="AB457" i="8"/>
  <c r="AB554" i="8"/>
  <c r="AB555" i="8"/>
  <c r="AB561" i="8"/>
  <c r="AB458" i="8"/>
  <c r="AB558" i="8"/>
  <c r="AB551" i="8"/>
  <c r="AB451" i="8"/>
  <c r="AB664" i="8"/>
  <c r="AB668" i="8"/>
  <c r="AB459" i="8"/>
  <c r="AB557" i="8"/>
  <c r="AB552" i="8"/>
  <c r="AB669" i="8"/>
  <c r="AB667" i="8"/>
  <c r="AB453" i="8"/>
  <c r="AB775" i="8"/>
  <c r="AB762" i="8"/>
  <c r="AB560" i="8"/>
  <c r="AB660" i="8"/>
  <c r="AB670" i="8"/>
  <c r="AB559" i="8"/>
  <c r="AB658" i="8"/>
  <c r="AB777" i="8"/>
  <c r="AB657" i="8"/>
  <c r="AB665" i="8"/>
  <c r="AB767" i="8"/>
  <c r="AB565" i="8"/>
  <c r="AB663" i="8"/>
  <c r="AB778" i="8"/>
  <c r="AB772" i="8"/>
  <c r="AB768" i="8"/>
  <c r="AB656" i="8"/>
  <c r="AB764" i="8"/>
  <c r="AB766" i="8"/>
  <c r="AB774" i="8"/>
  <c r="AB776" i="8"/>
  <c r="AB765" i="8"/>
  <c r="AB771" i="8"/>
  <c r="AB769" i="8"/>
  <c r="AB770" i="8"/>
  <c r="AB773" i="8"/>
  <c r="AB562" i="8"/>
  <c r="AB446" i="8"/>
  <c r="AB452" i="8"/>
  <c r="AB672" i="8"/>
  <c r="AB661" i="8"/>
  <c r="AB662" i="8"/>
  <c r="AB763" i="8"/>
  <c r="AB666" i="8"/>
  <c r="AB448" i="8"/>
  <c r="AB445" i="8"/>
  <c r="AB659" i="8"/>
  <c r="AB444" i="8"/>
  <c r="AB454" i="8"/>
  <c r="AB671" i="8"/>
  <c r="E672" i="8"/>
  <c r="J672" i="8"/>
  <c r="K672" i="8"/>
  <c r="L672" i="8"/>
  <c r="M672" i="8"/>
  <c r="N672" i="8"/>
  <c r="O672" i="8"/>
  <c r="P672" i="8"/>
  <c r="Q672" i="8"/>
  <c r="R672" i="8"/>
  <c r="S672" i="8"/>
  <c r="T672" i="8"/>
  <c r="U672" i="8"/>
  <c r="V672" i="8"/>
  <c r="W672" i="8"/>
  <c r="X672" i="8"/>
  <c r="Y672" i="8"/>
  <c r="Z672" i="8"/>
  <c r="AA778" i="8"/>
  <c r="F249" i="8"/>
  <c r="AA249" i="8" s="1"/>
  <c r="F355" i="8"/>
  <c r="AB355" i="8" s="1"/>
  <c r="AB353" i="8"/>
  <c r="AB342" i="8"/>
  <c r="AB347" i="8"/>
  <c r="AB345" i="8"/>
  <c r="AB352" i="8"/>
  <c r="AB338" i="8"/>
  <c r="AB340" i="8"/>
  <c r="AB351" i="8"/>
  <c r="AB344" i="8"/>
  <c r="AB350" i="8"/>
  <c r="AB354" i="8"/>
  <c r="AB349" i="8"/>
  <c r="AB339" i="8"/>
  <c r="AB348" i="8"/>
  <c r="AB346" i="8"/>
  <c r="AB343" i="8"/>
  <c r="AB341" i="8"/>
  <c r="N36" i="8"/>
  <c r="E354" i="8"/>
  <c r="J354" i="8"/>
  <c r="K354" i="8"/>
  <c r="L354" i="8"/>
  <c r="M354" i="8"/>
  <c r="N354" i="8"/>
  <c r="O354" i="8"/>
  <c r="P354" i="8"/>
  <c r="Q354" i="8"/>
  <c r="R354" i="8"/>
  <c r="S354" i="8"/>
  <c r="T354" i="8"/>
  <c r="U354" i="8"/>
  <c r="V354" i="8"/>
  <c r="W354" i="8"/>
  <c r="Y354" i="8"/>
  <c r="X354" i="8"/>
  <c r="Z354" i="8"/>
  <c r="AB232" i="8"/>
  <c r="AB241" i="8"/>
  <c r="AB249" i="8"/>
  <c r="AB243" i="8"/>
  <c r="AB245" i="8"/>
  <c r="AB234" i="8"/>
  <c r="AB242" i="8"/>
  <c r="AB238" i="8"/>
  <c r="AB239" i="8"/>
  <c r="AB246" i="8"/>
  <c r="AB235" i="8"/>
  <c r="AB240" i="8"/>
  <c r="AB237" i="8"/>
  <c r="AB236" i="8"/>
  <c r="AB248" i="8"/>
  <c r="AB247" i="8"/>
  <c r="AB233" i="8"/>
  <c r="AB244" i="8"/>
  <c r="E249" i="8"/>
  <c r="R249" i="8"/>
  <c r="U36" i="8"/>
  <c r="M36" i="8"/>
  <c r="E36" i="8"/>
  <c r="T36" i="8"/>
  <c r="L36" i="8"/>
  <c r="S36" i="8"/>
  <c r="K36" i="8"/>
  <c r="R36" i="8"/>
  <c r="J36" i="8"/>
  <c r="Q36" i="8"/>
  <c r="X36" i="8"/>
  <c r="Y36" i="8"/>
  <c r="P36" i="8"/>
  <c r="E142" i="8"/>
  <c r="J142" i="8"/>
  <c r="K142" i="8"/>
  <c r="L142" i="8"/>
  <c r="M142" i="8"/>
  <c r="N142" i="8"/>
  <c r="O142" i="8"/>
  <c r="P142" i="8"/>
  <c r="Q142" i="8"/>
  <c r="R142" i="8"/>
  <c r="S142" i="8"/>
  <c r="T142" i="8"/>
  <c r="U142" i="8"/>
  <c r="V142" i="8"/>
  <c r="W142" i="8"/>
  <c r="Y142" i="8"/>
  <c r="X142" i="8"/>
  <c r="Z142" i="8"/>
  <c r="F37" i="8"/>
  <c r="AA37" i="8" s="1"/>
  <c r="F143" i="8"/>
  <c r="AB136" i="8"/>
  <c r="AB126" i="8"/>
  <c r="AB128" i="8"/>
  <c r="AB139" i="8"/>
  <c r="AB130" i="8"/>
  <c r="AB135" i="8"/>
  <c r="AB131" i="8"/>
  <c r="AB141" i="8"/>
  <c r="AB127" i="8"/>
  <c r="AB138" i="8"/>
  <c r="AB134" i="8"/>
  <c r="AB133" i="8"/>
  <c r="AB132" i="8"/>
  <c r="AB142" i="8"/>
  <c r="AB129" i="8"/>
  <c r="AB143" i="8"/>
  <c r="AB137" i="8"/>
  <c r="AB140" i="8"/>
  <c r="AA142" i="8"/>
  <c r="AB25" i="8"/>
  <c r="AB33" i="8"/>
  <c r="AB22" i="8"/>
  <c r="AB30" i="8"/>
  <c r="AB27" i="8"/>
  <c r="AB35" i="8"/>
  <c r="AB24" i="8"/>
  <c r="AB32" i="8"/>
  <c r="AB21" i="8"/>
  <c r="AB29" i="8"/>
  <c r="AB26" i="8"/>
  <c r="AB23" i="8"/>
  <c r="AB36" i="8"/>
  <c r="AB31" i="8"/>
  <c r="AB34" i="8"/>
  <c r="AB20" i="8"/>
  <c r="AB28" i="8"/>
  <c r="AF54" i="3"/>
  <c r="AF103" i="3"/>
  <c r="AF72" i="3"/>
  <c r="AF20" i="3"/>
  <c r="AG5" i="4"/>
  <c r="AG5" i="8"/>
  <c r="AG5" i="3"/>
  <c r="AG14" i="3"/>
  <c r="AG15" i="3" s="1"/>
  <c r="AH11" i="3"/>
  <c r="AC2" i="4"/>
  <c r="AC2" i="8"/>
  <c r="Z3" i="3"/>
  <c r="Z3" i="4"/>
  <c r="AB4" i="3"/>
  <c r="AB4" i="4"/>
  <c r="AA75" i="3"/>
  <c r="AA80" i="3" s="1"/>
  <c r="AA81" i="3" s="1"/>
  <c r="AA3" i="8" s="1"/>
  <c r="AB49" i="3"/>
  <c r="AB60" i="3"/>
  <c r="AC61" i="3" s="1"/>
  <c r="AB55" i="3"/>
  <c r="AB56" i="3" s="1"/>
  <c r="AB48" i="3"/>
  <c r="AB50" i="3" s="1"/>
  <c r="AB85" i="3" s="1"/>
  <c r="AB73" i="3"/>
  <c r="AB74" i="3"/>
  <c r="AB64" i="3"/>
  <c r="AB65" i="3" s="1"/>
  <c r="AB86" i="3" s="1"/>
  <c r="AD25" i="3"/>
  <c r="AD26" i="3" s="1"/>
  <c r="AD43" i="3"/>
  <c r="AD33" i="3"/>
  <c r="AE21" i="3"/>
  <c r="AA84" i="3"/>
  <c r="AA87" i="3" s="1"/>
  <c r="AC44" i="3"/>
  <c r="AC45" i="3" s="1"/>
  <c r="AC34" i="3"/>
  <c r="AC35" i="3" s="1"/>
  <c r="AC102" i="3"/>
  <c r="AC104" i="3" s="1"/>
  <c r="AC4" i="8" s="1"/>
  <c r="AC2" i="3"/>
  <c r="F992" i="8" l="1"/>
  <c r="F886" i="8"/>
  <c r="E991" i="8"/>
  <c r="W991" i="8"/>
  <c r="AA991" i="8"/>
  <c r="X991" i="8"/>
  <c r="Z991" i="8"/>
  <c r="V991" i="8"/>
  <c r="Y991" i="8"/>
  <c r="E885" i="8"/>
  <c r="W885" i="8"/>
  <c r="U885" i="8"/>
  <c r="Y885" i="8"/>
  <c r="V885" i="8"/>
  <c r="X885" i="8"/>
  <c r="AA885" i="8"/>
  <c r="Z885" i="8"/>
  <c r="Z249" i="8"/>
  <c r="Q249" i="8"/>
  <c r="X249" i="8"/>
  <c r="P249" i="8"/>
  <c r="Y249" i="8"/>
  <c r="O249" i="8"/>
  <c r="W249" i="8"/>
  <c r="N249" i="8"/>
  <c r="AC977" i="8"/>
  <c r="AC980" i="8"/>
  <c r="AC876" i="8"/>
  <c r="AC879" i="8"/>
  <c r="AC880" i="8"/>
  <c r="AC991" i="8"/>
  <c r="AC885" i="8"/>
  <c r="AC989" i="8"/>
  <c r="AC882" i="8"/>
  <c r="AC983" i="8"/>
  <c r="AC877" i="8"/>
  <c r="AC883" i="8"/>
  <c r="AC981" i="8"/>
  <c r="AC988" i="8"/>
  <c r="AC982" i="8"/>
  <c r="AC886" i="8"/>
  <c r="AC974" i="8"/>
  <c r="AC990" i="8"/>
  <c r="AC978" i="8"/>
  <c r="AC985" i="8"/>
  <c r="AC873" i="8"/>
  <c r="AC986" i="8"/>
  <c r="AC979" i="8"/>
  <c r="AC870" i="8"/>
  <c r="AC872" i="8"/>
  <c r="AC975" i="8"/>
  <c r="AC987" i="8"/>
  <c r="AC881" i="8"/>
  <c r="AC884" i="8"/>
  <c r="AC874" i="8"/>
  <c r="AC875" i="8"/>
  <c r="AC871" i="8"/>
  <c r="AC869" i="8"/>
  <c r="AC984" i="8"/>
  <c r="AC992" i="8"/>
  <c r="AC878" i="8"/>
  <c r="AC868" i="8"/>
  <c r="AC976" i="8"/>
  <c r="V249" i="8"/>
  <c r="M249" i="8"/>
  <c r="U249" i="8"/>
  <c r="L249" i="8"/>
  <c r="T249" i="8"/>
  <c r="J249" i="8"/>
  <c r="S249" i="8"/>
  <c r="K249" i="8"/>
  <c r="E673" i="8"/>
  <c r="J673" i="8"/>
  <c r="K673" i="8"/>
  <c r="L673" i="8"/>
  <c r="M673" i="8"/>
  <c r="N673" i="8"/>
  <c r="O673" i="8"/>
  <c r="P673" i="8"/>
  <c r="Q673" i="8"/>
  <c r="R673" i="8"/>
  <c r="S673" i="8"/>
  <c r="T673" i="8"/>
  <c r="U673" i="8"/>
  <c r="V673" i="8"/>
  <c r="W673" i="8"/>
  <c r="Y673" i="8"/>
  <c r="X673" i="8"/>
  <c r="Z673" i="8"/>
  <c r="AA673" i="8"/>
  <c r="AC553" i="8"/>
  <c r="AC450" i="8"/>
  <c r="AC455" i="8"/>
  <c r="AC449" i="8"/>
  <c r="AC447" i="8"/>
  <c r="AC565" i="8"/>
  <c r="AC567" i="8"/>
  <c r="AC448" i="8"/>
  <c r="AC461" i="8"/>
  <c r="AC551" i="8"/>
  <c r="AC459" i="8"/>
  <c r="AC560" i="8"/>
  <c r="AC458" i="8"/>
  <c r="AC550" i="8"/>
  <c r="AC556" i="8"/>
  <c r="AC557" i="8"/>
  <c r="AC563" i="8"/>
  <c r="AC554" i="8"/>
  <c r="AC558" i="8"/>
  <c r="AC552" i="8"/>
  <c r="AC457" i="8"/>
  <c r="AC561" i="8"/>
  <c r="AC564" i="8"/>
  <c r="AC555" i="8"/>
  <c r="AC664" i="8"/>
  <c r="AC566" i="8"/>
  <c r="AC669" i="8"/>
  <c r="AC657" i="8"/>
  <c r="AC668" i="8"/>
  <c r="AC662" i="8"/>
  <c r="AC672" i="8"/>
  <c r="AC656" i="8"/>
  <c r="AC661" i="8"/>
  <c r="AC665" i="8"/>
  <c r="AC764" i="8"/>
  <c r="AC762" i="8"/>
  <c r="AC772" i="8"/>
  <c r="AC659" i="8"/>
  <c r="AC658" i="8"/>
  <c r="AC775" i="8"/>
  <c r="AC660" i="8"/>
  <c r="AC765" i="8"/>
  <c r="AC773" i="8"/>
  <c r="AC771" i="8"/>
  <c r="AC774" i="8"/>
  <c r="AC779" i="8"/>
  <c r="AC777" i="8"/>
  <c r="AC769" i="8"/>
  <c r="AC776" i="8"/>
  <c r="AC778" i="8"/>
  <c r="AC673" i="8"/>
  <c r="AC766" i="8"/>
  <c r="AC562" i="8"/>
  <c r="AC767" i="8"/>
  <c r="AC667" i="8"/>
  <c r="AC446" i="8"/>
  <c r="AC445" i="8"/>
  <c r="AC670" i="8"/>
  <c r="AC452" i="8"/>
  <c r="AC456" i="8"/>
  <c r="AC671" i="8"/>
  <c r="AC763" i="8"/>
  <c r="AC663" i="8"/>
  <c r="AC451" i="8"/>
  <c r="AC768" i="8"/>
  <c r="AC559" i="8"/>
  <c r="AC454" i="8"/>
  <c r="AC453" i="8"/>
  <c r="AC444" i="8"/>
  <c r="AC770" i="8"/>
  <c r="AC460" i="8"/>
  <c r="AC666" i="8"/>
  <c r="E779" i="8"/>
  <c r="J779" i="8"/>
  <c r="K779" i="8"/>
  <c r="L779" i="8"/>
  <c r="M779" i="8"/>
  <c r="N779" i="8"/>
  <c r="O779" i="8"/>
  <c r="P779" i="8"/>
  <c r="Q779" i="8"/>
  <c r="R779" i="8"/>
  <c r="S779" i="8"/>
  <c r="T779" i="8"/>
  <c r="U779" i="8"/>
  <c r="V779" i="8"/>
  <c r="W779" i="8"/>
  <c r="Y779" i="8"/>
  <c r="X779" i="8"/>
  <c r="Z779" i="8"/>
  <c r="AA779" i="8"/>
  <c r="F780" i="8"/>
  <c r="AC780" i="8" s="1"/>
  <c r="F674" i="8"/>
  <c r="AC674" i="8" s="1"/>
  <c r="F462" i="8"/>
  <c r="AC462" i="8" s="1"/>
  <c r="F568" i="8"/>
  <c r="E567" i="8"/>
  <c r="J567" i="8"/>
  <c r="K567" i="8"/>
  <c r="L567" i="8"/>
  <c r="M567" i="8"/>
  <c r="N567" i="8"/>
  <c r="O567" i="8"/>
  <c r="P567" i="8"/>
  <c r="Q567" i="8"/>
  <c r="R567" i="8"/>
  <c r="S567" i="8"/>
  <c r="T567" i="8"/>
  <c r="U567" i="8"/>
  <c r="V567" i="8"/>
  <c r="W567" i="8"/>
  <c r="Y567" i="8"/>
  <c r="X567" i="8"/>
  <c r="Z567" i="8"/>
  <c r="AA567" i="8"/>
  <c r="E461" i="8"/>
  <c r="J461" i="8"/>
  <c r="K461" i="8"/>
  <c r="L461" i="8"/>
  <c r="M461" i="8"/>
  <c r="N461" i="8"/>
  <c r="O461" i="8"/>
  <c r="P461" i="8"/>
  <c r="Q461" i="8"/>
  <c r="R461" i="8"/>
  <c r="S461" i="8"/>
  <c r="T461" i="8"/>
  <c r="U461" i="8"/>
  <c r="V461" i="8"/>
  <c r="W461" i="8"/>
  <c r="X461" i="8"/>
  <c r="Y461" i="8"/>
  <c r="Z461" i="8"/>
  <c r="AA461" i="8"/>
  <c r="AC350" i="8"/>
  <c r="AC353" i="8"/>
  <c r="AC351" i="8"/>
  <c r="AC348" i="8"/>
  <c r="AC352" i="8"/>
  <c r="AC344" i="8"/>
  <c r="AC349" i="8"/>
  <c r="AC345" i="8"/>
  <c r="AC355" i="8"/>
  <c r="AC340" i="8"/>
  <c r="AC342" i="8"/>
  <c r="AC354" i="8"/>
  <c r="AC347" i="8"/>
  <c r="AC343" i="8"/>
  <c r="AC346" i="8"/>
  <c r="AC339" i="8"/>
  <c r="AC338" i="8"/>
  <c r="AC341" i="8"/>
  <c r="F250" i="8"/>
  <c r="K250" i="8" s="1"/>
  <c r="F356" i="8"/>
  <c r="AC356" i="8" s="1"/>
  <c r="E355" i="8"/>
  <c r="J355" i="8"/>
  <c r="K355" i="8"/>
  <c r="L355" i="8"/>
  <c r="M355" i="8"/>
  <c r="N355" i="8"/>
  <c r="O355" i="8"/>
  <c r="P355" i="8"/>
  <c r="Q355" i="8"/>
  <c r="R355" i="8"/>
  <c r="S355" i="8"/>
  <c r="T355" i="8"/>
  <c r="U355" i="8"/>
  <c r="V355" i="8"/>
  <c r="W355" i="8"/>
  <c r="Y355" i="8"/>
  <c r="X355" i="8"/>
  <c r="Z355" i="8"/>
  <c r="AA355" i="8"/>
  <c r="AC249" i="8"/>
  <c r="AC244" i="8"/>
  <c r="AC243" i="8"/>
  <c r="AC242" i="8"/>
  <c r="AC237" i="8"/>
  <c r="AC235" i="8"/>
  <c r="AC240" i="8"/>
  <c r="AC246" i="8"/>
  <c r="AC238" i="8"/>
  <c r="AC234" i="8"/>
  <c r="AC233" i="8"/>
  <c r="AC248" i="8"/>
  <c r="AC232" i="8"/>
  <c r="AC245" i="8"/>
  <c r="AC236" i="8"/>
  <c r="AC239" i="8"/>
  <c r="AC247" i="8"/>
  <c r="AC241" i="8"/>
  <c r="E37" i="8"/>
  <c r="V37" i="8"/>
  <c r="N37" i="8"/>
  <c r="AB37" i="8"/>
  <c r="U37" i="8"/>
  <c r="M37" i="8"/>
  <c r="T37" i="8"/>
  <c r="K37" i="8"/>
  <c r="S37" i="8"/>
  <c r="J37" i="8"/>
  <c r="Z37" i="8"/>
  <c r="R37" i="8"/>
  <c r="Y37" i="8"/>
  <c r="Q37" i="8"/>
  <c r="X37" i="8"/>
  <c r="P37" i="8"/>
  <c r="W37" i="8"/>
  <c r="O37" i="8"/>
  <c r="E143" i="8"/>
  <c r="J143" i="8"/>
  <c r="K143" i="8"/>
  <c r="L143" i="8"/>
  <c r="M143" i="8"/>
  <c r="N143" i="8"/>
  <c r="O143" i="8"/>
  <c r="P143" i="8"/>
  <c r="Q143" i="8"/>
  <c r="R143" i="8"/>
  <c r="S143" i="8"/>
  <c r="T143" i="8"/>
  <c r="U143" i="8"/>
  <c r="V143" i="8"/>
  <c r="W143" i="8"/>
  <c r="Y143" i="8"/>
  <c r="X143" i="8"/>
  <c r="Z143" i="8"/>
  <c r="AA143" i="8"/>
  <c r="AC126" i="8"/>
  <c r="AC134" i="8"/>
  <c r="AC135" i="8"/>
  <c r="AC127" i="8"/>
  <c r="AC141" i="8"/>
  <c r="AC128" i="8"/>
  <c r="AC132" i="8"/>
  <c r="AC142" i="8"/>
  <c r="AC133" i="8"/>
  <c r="AC130" i="8"/>
  <c r="AC138" i="8"/>
  <c r="AC129" i="8"/>
  <c r="AC136" i="8"/>
  <c r="AC137" i="8"/>
  <c r="AC139" i="8"/>
  <c r="AC131" i="8"/>
  <c r="AC143" i="8"/>
  <c r="AC140" i="8"/>
  <c r="F38" i="8"/>
  <c r="M38" i="8" s="1"/>
  <c r="F144" i="8"/>
  <c r="L37" i="8"/>
  <c r="AC20" i="8"/>
  <c r="AC28" i="8"/>
  <c r="AC36" i="8"/>
  <c r="AC25" i="8"/>
  <c r="AC33" i="8"/>
  <c r="AC22" i="8"/>
  <c r="AC30" i="8"/>
  <c r="AC27" i="8"/>
  <c r="AC35" i="8"/>
  <c r="AC24" i="8"/>
  <c r="AC32" i="8"/>
  <c r="AC21" i="8"/>
  <c r="AC29" i="8"/>
  <c r="AC23" i="8"/>
  <c r="AC31" i="8"/>
  <c r="AC34" i="8"/>
  <c r="AC37" i="8"/>
  <c r="AC26" i="8"/>
  <c r="AG54" i="3"/>
  <c r="AG103" i="3"/>
  <c r="AG72" i="3"/>
  <c r="AG20" i="3"/>
  <c r="AH5" i="4"/>
  <c r="AH5" i="8"/>
  <c r="AH5" i="3"/>
  <c r="AH14" i="3"/>
  <c r="AH15" i="3" s="1"/>
  <c r="AI11" i="3"/>
  <c r="AD2" i="4"/>
  <c r="AD2" i="8"/>
  <c r="AC4" i="3"/>
  <c r="AC4" i="4"/>
  <c r="AA3" i="3"/>
  <c r="AA3" i="4"/>
  <c r="AC49" i="3"/>
  <c r="AC60" i="3"/>
  <c r="AD61" i="3" s="1"/>
  <c r="AC73" i="3"/>
  <c r="AC55" i="3"/>
  <c r="AC56" i="3" s="1"/>
  <c r="AC48" i="3"/>
  <c r="AC50" i="3" s="1"/>
  <c r="AC85" i="3" s="1"/>
  <c r="AB75" i="3"/>
  <c r="AB80" i="3" s="1"/>
  <c r="AB81" i="3" s="1"/>
  <c r="AB3" i="8" s="1"/>
  <c r="AB84" i="3"/>
  <c r="AB87" i="3" s="1"/>
  <c r="AE33" i="3"/>
  <c r="AE43" i="3"/>
  <c r="AE25" i="3"/>
  <c r="AE26" i="3" s="1"/>
  <c r="AF21" i="3"/>
  <c r="AC64" i="3"/>
  <c r="AC65" i="3" s="1"/>
  <c r="AC86" i="3" s="1"/>
  <c r="AC74" i="3"/>
  <c r="AD34" i="3"/>
  <c r="AD35" i="3" s="1"/>
  <c r="AD102" i="3"/>
  <c r="AD104" i="3" s="1"/>
  <c r="AD4" i="8" s="1"/>
  <c r="AD44" i="3"/>
  <c r="AD45" i="3" s="1"/>
  <c r="AD2" i="3"/>
  <c r="F993" i="8" l="1"/>
  <c r="AD993" i="8" s="1"/>
  <c r="F887" i="8"/>
  <c r="E886" i="8"/>
  <c r="X886" i="8"/>
  <c r="W886" i="8"/>
  <c r="Y886" i="8"/>
  <c r="Z886" i="8"/>
  <c r="AB886" i="8"/>
  <c r="AA886" i="8"/>
  <c r="E992" i="8"/>
  <c r="Y992" i="8"/>
  <c r="Z992" i="8"/>
  <c r="V992" i="8"/>
  <c r="AB992" i="8"/>
  <c r="W992" i="8"/>
  <c r="AA992" i="8"/>
  <c r="X992" i="8"/>
  <c r="Y250" i="8"/>
  <c r="AD991" i="8"/>
  <c r="AD980" i="8"/>
  <c r="AD981" i="8"/>
  <c r="AD983" i="8"/>
  <c r="AD979" i="8"/>
  <c r="AD975" i="8"/>
  <c r="AD988" i="8"/>
  <c r="AD882" i="8"/>
  <c r="AD876" i="8"/>
  <c r="AD880" i="8"/>
  <c r="AD989" i="8"/>
  <c r="AD881" i="8"/>
  <c r="AD869" i="8"/>
  <c r="AD974" i="8"/>
  <c r="AD884" i="8"/>
  <c r="AD985" i="8"/>
  <c r="AD984" i="8"/>
  <c r="AD875" i="8"/>
  <c r="AD977" i="8"/>
  <c r="AD987" i="8"/>
  <c r="AD874" i="8"/>
  <c r="AD883" i="8"/>
  <c r="AD978" i="8"/>
  <c r="AD872" i="8"/>
  <c r="AD976" i="8"/>
  <c r="AD870" i="8"/>
  <c r="AD982" i="8"/>
  <c r="AD986" i="8"/>
  <c r="AD877" i="8"/>
  <c r="AD868" i="8"/>
  <c r="AD990" i="8"/>
  <c r="AD885" i="8"/>
  <c r="AD878" i="8"/>
  <c r="AD873" i="8"/>
  <c r="AD886" i="8"/>
  <c r="AD887" i="8"/>
  <c r="AD879" i="8"/>
  <c r="AD871" i="8"/>
  <c r="AD992" i="8"/>
  <c r="J250" i="8"/>
  <c r="R250" i="8"/>
  <c r="Q250" i="8"/>
  <c r="E250" i="8"/>
  <c r="Z250" i="8"/>
  <c r="X250" i="8"/>
  <c r="P250" i="8"/>
  <c r="W250" i="8"/>
  <c r="O250" i="8"/>
  <c r="AC250" i="8"/>
  <c r="AD449" i="8"/>
  <c r="AD553" i="8"/>
  <c r="AD448" i="8"/>
  <c r="AD460" i="8"/>
  <c r="AD461" i="8"/>
  <c r="AD454" i="8"/>
  <c r="AD560" i="8"/>
  <c r="AD457" i="8"/>
  <c r="AD459" i="8"/>
  <c r="AD556" i="8"/>
  <c r="AD566" i="8"/>
  <c r="AD455" i="8"/>
  <c r="AD550" i="8"/>
  <c r="AD661" i="8"/>
  <c r="AD458" i="8"/>
  <c r="AD557" i="8"/>
  <c r="AD669" i="8"/>
  <c r="AD451" i="8"/>
  <c r="AD561" i="8"/>
  <c r="AD558" i="8"/>
  <c r="AD456" i="8"/>
  <c r="AD554" i="8"/>
  <c r="AD568" i="8"/>
  <c r="AD565" i="8"/>
  <c r="AD555" i="8"/>
  <c r="AD567" i="8"/>
  <c r="AD564" i="8"/>
  <c r="AD657" i="8"/>
  <c r="AD659" i="8"/>
  <c r="AD447" i="8"/>
  <c r="AD562" i="8"/>
  <c r="AD664" i="8"/>
  <c r="AD665" i="8"/>
  <c r="AD776" i="8"/>
  <c r="AD663" i="8"/>
  <c r="AD775" i="8"/>
  <c r="AD673" i="8"/>
  <c r="AD674" i="8"/>
  <c r="AD656" i="8"/>
  <c r="AD780" i="8"/>
  <c r="AD777" i="8"/>
  <c r="AD769" i="8"/>
  <c r="AD774" i="8"/>
  <c r="AD668" i="8"/>
  <c r="AD771" i="8"/>
  <c r="AD672" i="8"/>
  <c r="AD778" i="8"/>
  <c r="AD660" i="8"/>
  <c r="AD773" i="8"/>
  <c r="AD765" i="8"/>
  <c r="AD768" i="8"/>
  <c r="AD770" i="8"/>
  <c r="AD772" i="8"/>
  <c r="AD764" i="8"/>
  <c r="AD766" i="8"/>
  <c r="AD452" i="8"/>
  <c r="AD462" i="8"/>
  <c r="AD446" i="8"/>
  <c r="AD552" i="8"/>
  <c r="AD662" i="8"/>
  <c r="AD559" i="8"/>
  <c r="AD445" i="8"/>
  <c r="AD670" i="8"/>
  <c r="AD666" i="8"/>
  <c r="AD667" i="8"/>
  <c r="AD658" i="8"/>
  <c r="AD762" i="8"/>
  <c r="AD671" i="8"/>
  <c r="AD551" i="8"/>
  <c r="AD767" i="8"/>
  <c r="AD453" i="8"/>
  <c r="AD563" i="8"/>
  <c r="AD450" i="8"/>
  <c r="AD444" i="8"/>
  <c r="AD763" i="8"/>
  <c r="AD779" i="8"/>
  <c r="V250" i="8"/>
  <c r="N250" i="8"/>
  <c r="F781" i="8"/>
  <c r="F675" i="8"/>
  <c r="F569" i="8"/>
  <c r="AD569" i="8" s="1"/>
  <c r="F463" i="8"/>
  <c r="U250" i="8"/>
  <c r="M250" i="8"/>
  <c r="E568" i="8"/>
  <c r="J568" i="8"/>
  <c r="K568" i="8"/>
  <c r="L568" i="8"/>
  <c r="M568" i="8"/>
  <c r="N568" i="8"/>
  <c r="O568" i="8"/>
  <c r="P568" i="8"/>
  <c r="Q568" i="8"/>
  <c r="R568" i="8"/>
  <c r="S568" i="8"/>
  <c r="T568" i="8"/>
  <c r="U568" i="8"/>
  <c r="V568" i="8"/>
  <c r="W568" i="8"/>
  <c r="X568" i="8"/>
  <c r="Y568" i="8"/>
  <c r="Z568" i="8"/>
  <c r="AA568" i="8"/>
  <c r="AB568" i="8"/>
  <c r="AB250" i="8"/>
  <c r="T250" i="8"/>
  <c r="L250" i="8"/>
  <c r="E462" i="8"/>
  <c r="J462" i="8"/>
  <c r="K462" i="8"/>
  <c r="L462" i="8"/>
  <c r="M462" i="8"/>
  <c r="N462" i="8"/>
  <c r="O462" i="8"/>
  <c r="P462" i="8"/>
  <c r="Q462" i="8"/>
  <c r="R462" i="8"/>
  <c r="S462" i="8"/>
  <c r="T462" i="8"/>
  <c r="U462" i="8"/>
  <c r="V462" i="8"/>
  <c r="W462" i="8"/>
  <c r="Y462" i="8"/>
  <c r="X462" i="8"/>
  <c r="Z462" i="8"/>
  <c r="AA462" i="8"/>
  <c r="AB462" i="8"/>
  <c r="E780" i="8"/>
  <c r="J780" i="8"/>
  <c r="K780" i="8"/>
  <c r="L780" i="8"/>
  <c r="M780" i="8"/>
  <c r="N780" i="8"/>
  <c r="O780" i="8"/>
  <c r="P780" i="8"/>
  <c r="Q780" i="8"/>
  <c r="R780" i="8"/>
  <c r="S780" i="8"/>
  <c r="T780" i="8"/>
  <c r="U780" i="8"/>
  <c r="V780" i="8"/>
  <c r="W780" i="8"/>
  <c r="X780" i="8"/>
  <c r="Y780" i="8"/>
  <c r="Z780" i="8"/>
  <c r="AA780" i="8"/>
  <c r="AB780" i="8"/>
  <c r="AA250" i="8"/>
  <c r="S250" i="8"/>
  <c r="E674" i="8"/>
  <c r="J674" i="8"/>
  <c r="K674" i="8"/>
  <c r="L674" i="8"/>
  <c r="M674" i="8"/>
  <c r="N674" i="8"/>
  <c r="O674" i="8"/>
  <c r="P674" i="8"/>
  <c r="Q674" i="8"/>
  <c r="R674" i="8"/>
  <c r="S674" i="8"/>
  <c r="T674" i="8"/>
  <c r="U674" i="8"/>
  <c r="V674" i="8"/>
  <c r="W674" i="8"/>
  <c r="Y674" i="8"/>
  <c r="X674" i="8"/>
  <c r="Z674" i="8"/>
  <c r="AA674" i="8"/>
  <c r="AB674" i="8"/>
  <c r="AC568" i="8"/>
  <c r="AD339" i="8"/>
  <c r="AD352" i="8"/>
  <c r="AD353" i="8"/>
  <c r="AD345" i="8"/>
  <c r="AD351" i="8"/>
  <c r="AD338" i="8"/>
  <c r="AD340" i="8"/>
  <c r="AD348" i="8"/>
  <c r="AD349" i="8"/>
  <c r="AD344" i="8"/>
  <c r="AD355" i="8"/>
  <c r="AD350" i="8"/>
  <c r="AD354" i="8"/>
  <c r="AD356" i="8"/>
  <c r="AD343" i="8"/>
  <c r="AD347" i="8"/>
  <c r="AD346" i="8"/>
  <c r="AD342" i="8"/>
  <c r="AD341" i="8"/>
  <c r="F251" i="8"/>
  <c r="K251" i="8" s="1"/>
  <c r="F357" i="8"/>
  <c r="AD357" i="8" s="1"/>
  <c r="E356" i="8"/>
  <c r="J356" i="8"/>
  <c r="K356" i="8"/>
  <c r="L356" i="8"/>
  <c r="M356" i="8"/>
  <c r="N356" i="8"/>
  <c r="O356" i="8"/>
  <c r="P356" i="8"/>
  <c r="Q356" i="8"/>
  <c r="R356" i="8"/>
  <c r="S356" i="8"/>
  <c r="T356" i="8"/>
  <c r="U356" i="8"/>
  <c r="V356" i="8"/>
  <c r="W356" i="8"/>
  <c r="X356" i="8"/>
  <c r="Y356" i="8"/>
  <c r="Z356" i="8"/>
  <c r="AA356" i="8"/>
  <c r="AB356" i="8"/>
  <c r="AD243" i="8"/>
  <c r="AD242" i="8"/>
  <c r="AD234" i="8"/>
  <c r="AD239" i="8"/>
  <c r="AD244" i="8"/>
  <c r="AD237" i="8"/>
  <c r="AD241" i="8"/>
  <c r="AD235" i="8"/>
  <c r="AD240" i="8"/>
  <c r="AD232" i="8"/>
  <c r="AD245" i="8"/>
  <c r="AD249" i="8"/>
  <c r="AD233" i="8"/>
  <c r="AD238" i="8"/>
  <c r="AD250" i="8"/>
  <c r="AD248" i="8"/>
  <c r="AD236" i="8"/>
  <c r="AD247" i="8"/>
  <c r="AD246" i="8"/>
  <c r="Y38" i="8"/>
  <c r="E38" i="8"/>
  <c r="V38" i="8"/>
  <c r="P38" i="8"/>
  <c r="N38" i="8"/>
  <c r="W38" i="8"/>
  <c r="O38" i="8"/>
  <c r="U38" i="8"/>
  <c r="L38" i="8"/>
  <c r="AB38" i="8"/>
  <c r="T38" i="8"/>
  <c r="K38" i="8"/>
  <c r="AA38" i="8"/>
  <c r="S38" i="8"/>
  <c r="J38" i="8"/>
  <c r="Z38" i="8"/>
  <c r="R38" i="8"/>
  <c r="X38" i="8"/>
  <c r="Q38" i="8"/>
  <c r="AD144" i="8"/>
  <c r="AD139" i="8"/>
  <c r="AD126" i="8"/>
  <c r="AD132" i="8"/>
  <c r="AD133" i="8"/>
  <c r="AD127" i="8"/>
  <c r="AD129" i="8"/>
  <c r="AD142" i="8"/>
  <c r="AD141" i="8"/>
  <c r="AD128" i="8"/>
  <c r="AD130" i="8"/>
  <c r="AD131" i="8"/>
  <c r="AD138" i="8"/>
  <c r="AD136" i="8"/>
  <c r="AD135" i="8"/>
  <c r="AD134" i="8"/>
  <c r="AD143" i="8"/>
  <c r="AD137" i="8"/>
  <c r="AD140" i="8"/>
  <c r="F39" i="8"/>
  <c r="AC39" i="8" s="1"/>
  <c r="F145" i="8"/>
  <c r="AD145" i="8" s="1"/>
  <c r="AC38" i="8"/>
  <c r="E144" i="8"/>
  <c r="J144" i="8"/>
  <c r="K144" i="8"/>
  <c r="L144" i="8"/>
  <c r="M144" i="8"/>
  <c r="N144" i="8"/>
  <c r="O144" i="8"/>
  <c r="P144" i="8"/>
  <c r="Q144" i="8"/>
  <c r="R144" i="8"/>
  <c r="S144" i="8"/>
  <c r="T144" i="8"/>
  <c r="U144" i="8"/>
  <c r="V144" i="8"/>
  <c r="W144" i="8"/>
  <c r="Y144" i="8"/>
  <c r="X144" i="8"/>
  <c r="Z144" i="8"/>
  <c r="AA144" i="8"/>
  <c r="AB144" i="8"/>
  <c r="AC144" i="8"/>
  <c r="AD23" i="8"/>
  <c r="AD31" i="8"/>
  <c r="AD20" i="8"/>
  <c r="AD28" i="8"/>
  <c r="AD36" i="8"/>
  <c r="AD25" i="8"/>
  <c r="AD33" i="8"/>
  <c r="AD22" i="8"/>
  <c r="AD30" i="8"/>
  <c r="AD38" i="8"/>
  <c r="AD27" i="8"/>
  <c r="AD35" i="8"/>
  <c r="AD24" i="8"/>
  <c r="AD32" i="8"/>
  <c r="AD21" i="8"/>
  <c r="AD29" i="8"/>
  <c r="AD34" i="8"/>
  <c r="AD37" i="8"/>
  <c r="AD26" i="8"/>
  <c r="AH72" i="3"/>
  <c r="AH54" i="3"/>
  <c r="AH20" i="3"/>
  <c r="AH103" i="3"/>
  <c r="AI5" i="4"/>
  <c r="AI5" i="8"/>
  <c r="AJ11" i="3"/>
  <c r="AI14" i="3"/>
  <c r="AI15" i="3" s="1"/>
  <c r="AI5" i="3"/>
  <c r="AE2" i="4"/>
  <c r="AE2" i="8"/>
  <c r="AD4" i="3"/>
  <c r="AD4" i="4"/>
  <c r="AB3" i="3"/>
  <c r="AB3" i="4"/>
  <c r="AC84" i="3"/>
  <c r="AC87" i="3" s="1"/>
  <c r="AF33" i="3"/>
  <c r="AF25" i="3"/>
  <c r="AF26" i="3" s="1"/>
  <c r="AF43" i="3"/>
  <c r="AG21" i="3"/>
  <c r="AE34" i="3"/>
  <c r="AE35" i="3" s="1"/>
  <c r="AE102" i="3"/>
  <c r="AE104" i="3" s="1"/>
  <c r="AE4" i="8" s="1"/>
  <c r="AE2" i="3"/>
  <c r="AE44" i="3"/>
  <c r="AE45" i="3" s="1"/>
  <c r="AC75" i="3"/>
  <c r="AC80" i="3" s="1"/>
  <c r="AC81" i="3" s="1"/>
  <c r="AC3" i="8" s="1"/>
  <c r="AD60" i="3"/>
  <c r="AE61" i="3" s="1"/>
  <c r="AD49" i="3"/>
  <c r="AD74" i="3"/>
  <c r="AD64" i="3"/>
  <c r="AD65" i="3" s="1"/>
  <c r="AD86" i="3" s="1"/>
  <c r="AD73" i="3"/>
  <c r="AD55" i="3"/>
  <c r="AD56" i="3" s="1"/>
  <c r="AD84" i="3" s="1"/>
  <c r="AD48" i="3"/>
  <c r="AD50" i="3" s="1"/>
  <c r="AD85" i="3" s="1"/>
  <c r="J39" i="8" l="1"/>
  <c r="E887" i="8"/>
  <c r="Z887" i="8"/>
  <c r="AA887" i="8"/>
  <c r="X887" i="8"/>
  <c r="AC887" i="8"/>
  <c r="Y887" i="8"/>
  <c r="AB887" i="8"/>
  <c r="F888" i="8"/>
  <c r="AE888" i="8" s="1"/>
  <c r="F994" i="8"/>
  <c r="E993" i="8"/>
  <c r="X993" i="8"/>
  <c r="Z993" i="8"/>
  <c r="AA993" i="8"/>
  <c r="W993" i="8"/>
  <c r="AB993" i="8"/>
  <c r="AC993" i="8"/>
  <c r="Y993" i="8"/>
  <c r="AE979" i="8"/>
  <c r="AE981" i="8"/>
  <c r="AE991" i="8"/>
  <c r="AE977" i="8"/>
  <c r="AE988" i="8"/>
  <c r="AE983" i="8"/>
  <c r="AE989" i="8"/>
  <c r="AE978" i="8"/>
  <c r="AE881" i="8"/>
  <c r="AE880" i="8"/>
  <c r="AE877" i="8"/>
  <c r="AE878" i="8"/>
  <c r="AE876" i="8"/>
  <c r="AE882" i="8"/>
  <c r="AE879" i="8"/>
  <c r="AE984" i="8"/>
  <c r="AE974" i="8"/>
  <c r="AE986" i="8"/>
  <c r="AE872" i="8"/>
  <c r="AE975" i="8"/>
  <c r="AE980" i="8"/>
  <c r="AE987" i="8"/>
  <c r="AE990" i="8"/>
  <c r="AE993" i="8"/>
  <c r="AE982" i="8"/>
  <c r="AE874" i="8"/>
  <c r="AE873" i="8"/>
  <c r="AE976" i="8"/>
  <c r="AE985" i="8"/>
  <c r="AE887" i="8"/>
  <c r="AE884" i="8"/>
  <c r="AE886" i="8"/>
  <c r="AE869" i="8"/>
  <c r="AE992" i="8"/>
  <c r="AE875" i="8"/>
  <c r="AE868" i="8"/>
  <c r="AE994" i="8"/>
  <c r="AE885" i="8"/>
  <c r="AE871" i="8"/>
  <c r="AE883" i="8"/>
  <c r="AE870" i="8"/>
  <c r="X251" i="8"/>
  <c r="AD251" i="8"/>
  <c r="N251" i="8"/>
  <c r="L251" i="8"/>
  <c r="Y251" i="8"/>
  <c r="W251" i="8"/>
  <c r="J251" i="8"/>
  <c r="V251" i="8"/>
  <c r="E251" i="8"/>
  <c r="T251" i="8"/>
  <c r="Q251" i="8"/>
  <c r="AB251" i="8"/>
  <c r="P251" i="8"/>
  <c r="Z251" i="8"/>
  <c r="O251" i="8"/>
  <c r="E569" i="8"/>
  <c r="J569" i="8"/>
  <c r="K569" i="8"/>
  <c r="L569" i="8"/>
  <c r="M569" i="8"/>
  <c r="N569" i="8"/>
  <c r="O569" i="8"/>
  <c r="P569" i="8"/>
  <c r="Q569" i="8"/>
  <c r="R569" i="8"/>
  <c r="S569" i="8"/>
  <c r="T569" i="8"/>
  <c r="U569" i="8"/>
  <c r="V569" i="8"/>
  <c r="W569" i="8"/>
  <c r="Y569" i="8"/>
  <c r="X569" i="8"/>
  <c r="Z569" i="8"/>
  <c r="AA569" i="8"/>
  <c r="AB569" i="8"/>
  <c r="AC569" i="8"/>
  <c r="E675" i="8"/>
  <c r="J675" i="8"/>
  <c r="K675" i="8"/>
  <c r="L675" i="8"/>
  <c r="M675" i="8"/>
  <c r="N675" i="8"/>
  <c r="O675" i="8"/>
  <c r="P675" i="8"/>
  <c r="Q675" i="8"/>
  <c r="R675" i="8"/>
  <c r="S675" i="8"/>
  <c r="T675" i="8"/>
  <c r="U675" i="8"/>
  <c r="V675" i="8"/>
  <c r="W675" i="8"/>
  <c r="Y675" i="8"/>
  <c r="X675" i="8"/>
  <c r="Z675" i="8"/>
  <c r="AA675" i="8"/>
  <c r="AB675" i="8"/>
  <c r="AC675" i="8"/>
  <c r="AE453" i="8"/>
  <c r="AE567" i="8"/>
  <c r="AE461" i="8"/>
  <c r="AE555" i="8"/>
  <c r="AE565" i="8"/>
  <c r="AE564" i="8"/>
  <c r="AE455" i="8"/>
  <c r="AE460" i="8"/>
  <c r="AE456" i="8"/>
  <c r="AE449" i="8"/>
  <c r="AE445" i="8"/>
  <c r="AE463" i="8"/>
  <c r="AE551" i="8"/>
  <c r="AE556" i="8"/>
  <c r="AE562" i="8"/>
  <c r="AE552" i="8"/>
  <c r="AE554" i="8"/>
  <c r="AE560" i="8"/>
  <c r="AE568" i="8"/>
  <c r="AE553" i="8"/>
  <c r="AE447" i="8"/>
  <c r="AE561" i="8"/>
  <c r="AE457" i="8"/>
  <c r="AE669" i="8"/>
  <c r="AE661" i="8"/>
  <c r="AE667" i="8"/>
  <c r="AE663" i="8"/>
  <c r="AE656" i="8"/>
  <c r="AE668" i="8"/>
  <c r="AE660" i="8"/>
  <c r="AE673" i="8"/>
  <c r="AE550" i="8"/>
  <c r="AE664" i="8"/>
  <c r="AE662" i="8"/>
  <c r="AE657" i="8"/>
  <c r="AE670" i="8"/>
  <c r="AE672" i="8"/>
  <c r="AE674" i="8"/>
  <c r="AE776" i="8"/>
  <c r="AE771" i="8"/>
  <c r="AE764" i="8"/>
  <c r="AE774" i="8"/>
  <c r="AE777" i="8"/>
  <c r="AE780" i="8"/>
  <c r="AE778" i="8"/>
  <c r="AE768" i="8"/>
  <c r="AE763" i="8"/>
  <c r="AE772" i="8"/>
  <c r="AE762" i="8"/>
  <c r="AE765" i="8"/>
  <c r="AE566" i="8"/>
  <c r="AE779" i="8"/>
  <c r="AE773" i="8"/>
  <c r="AE781" i="8"/>
  <c r="AE769" i="8"/>
  <c r="AE557" i="8"/>
  <c r="AE665" i="8"/>
  <c r="AE462" i="8"/>
  <c r="AE458" i="8"/>
  <c r="AE659" i="8"/>
  <c r="AE569" i="8"/>
  <c r="AE563" i="8"/>
  <c r="AE454" i="8"/>
  <c r="AE448" i="8"/>
  <c r="AE452" i="8"/>
  <c r="AE559" i="8"/>
  <c r="AE767" i="8"/>
  <c r="AE459" i="8"/>
  <c r="AE766" i="8"/>
  <c r="AE450" i="8"/>
  <c r="AE666" i="8"/>
  <c r="AE675" i="8"/>
  <c r="AE451" i="8"/>
  <c r="AE671" i="8"/>
  <c r="AE446" i="8"/>
  <c r="AE444" i="8"/>
  <c r="AE770" i="8"/>
  <c r="AE658" i="8"/>
  <c r="AE558" i="8"/>
  <c r="AE775" i="8"/>
  <c r="E781" i="8"/>
  <c r="J781" i="8"/>
  <c r="K781" i="8"/>
  <c r="L781" i="8"/>
  <c r="M781" i="8"/>
  <c r="N781" i="8"/>
  <c r="O781" i="8"/>
  <c r="P781" i="8"/>
  <c r="Q781" i="8"/>
  <c r="R781" i="8"/>
  <c r="S781" i="8"/>
  <c r="T781" i="8"/>
  <c r="U781" i="8"/>
  <c r="V781" i="8"/>
  <c r="W781" i="8"/>
  <c r="X781" i="8"/>
  <c r="Y781" i="8"/>
  <c r="Z781" i="8"/>
  <c r="AA781" i="8"/>
  <c r="AB781" i="8"/>
  <c r="AC781" i="8"/>
  <c r="E463" i="8"/>
  <c r="J463" i="8"/>
  <c r="K463" i="8"/>
  <c r="L463" i="8"/>
  <c r="M463" i="8"/>
  <c r="N463" i="8"/>
  <c r="O463" i="8"/>
  <c r="P463" i="8"/>
  <c r="Q463" i="8"/>
  <c r="R463" i="8"/>
  <c r="S463" i="8"/>
  <c r="T463" i="8"/>
  <c r="U463" i="8"/>
  <c r="V463" i="8"/>
  <c r="W463" i="8"/>
  <c r="X463" i="8"/>
  <c r="Y463" i="8"/>
  <c r="Z463" i="8"/>
  <c r="AA463" i="8"/>
  <c r="AB463" i="8"/>
  <c r="AC463" i="8"/>
  <c r="R251" i="8"/>
  <c r="AD675" i="8"/>
  <c r="AD781" i="8"/>
  <c r="AD463" i="8"/>
  <c r="F676" i="8"/>
  <c r="AE676" i="8" s="1"/>
  <c r="F464" i="8"/>
  <c r="F782" i="8"/>
  <c r="AE782" i="8" s="1"/>
  <c r="F570" i="8"/>
  <c r="AE345" i="8"/>
  <c r="AE352" i="8"/>
  <c r="AE351" i="8"/>
  <c r="AE349" i="8"/>
  <c r="AE344" i="8"/>
  <c r="AE340" i="8"/>
  <c r="AE355" i="8"/>
  <c r="AE350" i="8"/>
  <c r="AE357" i="8"/>
  <c r="AE353" i="8"/>
  <c r="AE356" i="8"/>
  <c r="AE354" i="8"/>
  <c r="AE339" i="8"/>
  <c r="AE348" i="8"/>
  <c r="AE347" i="8"/>
  <c r="AE338" i="8"/>
  <c r="AE342" i="8"/>
  <c r="AE346" i="8"/>
  <c r="AE343" i="8"/>
  <c r="AE341" i="8"/>
  <c r="E357" i="8"/>
  <c r="J357" i="8"/>
  <c r="K357" i="8"/>
  <c r="L357" i="8"/>
  <c r="M357" i="8"/>
  <c r="N357" i="8"/>
  <c r="O357" i="8"/>
  <c r="P357" i="8"/>
  <c r="Q357" i="8"/>
  <c r="R357" i="8"/>
  <c r="S357" i="8"/>
  <c r="T357" i="8"/>
  <c r="U357" i="8"/>
  <c r="V357" i="8"/>
  <c r="W357" i="8"/>
  <c r="Y357" i="8"/>
  <c r="X357" i="8"/>
  <c r="Z357" i="8"/>
  <c r="AA357" i="8"/>
  <c r="AB357" i="8"/>
  <c r="AC357" i="8"/>
  <c r="F252" i="8"/>
  <c r="N252" i="8" s="1"/>
  <c r="F358" i="8"/>
  <c r="AE358" i="8" s="1"/>
  <c r="N39" i="8"/>
  <c r="AC251" i="8"/>
  <c r="U251" i="8"/>
  <c r="M251" i="8"/>
  <c r="AA251" i="8"/>
  <c r="S251" i="8"/>
  <c r="AE233" i="8"/>
  <c r="AE237" i="8"/>
  <c r="AE251" i="8"/>
  <c r="AE234" i="8"/>
  <c r="AE235" i="8"/>
  <c r="AE242" i="8"/>
  <c r="AE240" i="8"/>
  <c r="AE246" i="8"/>
  <c r="AE232" i="8"/>
  <c r="AE248" i="8"/>
  <c r="AE250" i="8"/>
  <c r="AE243" i="8"/>
  <c r="AE249" i="8"/>
  <c r="AE241" i="8"/>
  <c r="AE244" i="8"/>
  <c r="AE238" i="8"/>
  <c r="AE245" i="8"/>
  <c r="AE236" i="8"/>
  <c r="AE247" i="8"/>
  <c r="AE239" i="8"/>
  <c r="E39" i="8"/>
  <c r="Z39" i="8"/>
  <c r="V39" i="8"/>
  <c r="R39" i="8"/>
  <c r="AB39" i="8"/>
  <c r="T39" i="8"/>
  <c r="L39" i="8"/>
  <c r="AA39" i="8"/>
  <c r="S39" i="8"/>
  <c r="K39" i="8"/>
  <c r="Y39" i="8"/>
  <c r="Q39" i="8"/>
  <c r="X39" i="8"/>
  <c r="P39" i="8"/>
  <c r="AD39" i="8"/>
  <c r="W39" i="8"/>
  <c r="O39" i="8"/>
  <c r="U39" i="8"/>
  <c r="M39" i="8"/>
  <c r="AE128" i="8"/>
  <c r="AE138" i="8"/>
  <c r="AE131" i="8"/>
  <c r="AE132" i="8"/>
  <c r="AE129" i="8"/>
  <c r="AE134" i="8"/>
  <c r="AE136" i="8"/>
  <c r="AE126" i="8"/>
  <c r="AE139" i="8"/>
  <c r="AE133" i="8"/>
  <c r="AE141" i="8"/>
  <c r="AE142" i="8"/>
  <c r="AE127" i="8"/>
  <c r="AE130" i="8"/>
  <c r="AE144" i="8"/>
  <c r="AE145" i="8"/>
  <c r="AE135" i="8"/>
  <c r="AE137" i="8"/>
  <c r="AE143" i="8"/>
  <c r="AE140" i="8"/>
  <c r="F40" i="8"/>
  <c r="AD40" i="8" s="1"/>
  <c r="F146" i="8"/>
  <c r="E145" i="8"/>
  <c r="J145" i="8"/>
  <c r="K145" i="8"/>
  <c r="L145" i="8"/>
  <c r="M145" i="8"/>
  <c r="N145" i="8"/>
  <c r="O145" i="8"/>
  <c r="P145" i="8"/>
  <c r="Q145" i="8"/>
  <c r="R145" i="8"/>
  <c r="S145" i="8"/>
  <c r="T145" i="8"/>
  <c r="U145" i="8"/>
  <c r="V145" i="8"/>
  <c r="W145" i="8"/>
  <c r="Y145" i="8"/>
  <c r="X145" i="8"/>
  <c r="Z145" i="8"/>
  <c r="AA145" i="8"/>
  <c r="AB145" i="8"/>
  <c r="AC145" i="8"/>
  <c r="AE26" i="8"/>
  <c r="AE34" i="8"/>
  <c r="AE23" i="8"/>
  <c r="AE31" i="8"/>
  <c r="AE39" i="8"/>
  <c r="AE20" i="8"/>
  <c r="AE28" i="8"/>
  <c r="AE36" i="8"/>
  <c r="AE25" i="8"/>
  <c r="AE33" i="8"/>
  <c r="AE22" i="8"/>
  <c r="AE30" i="8"/>
  <c r="AE38" i="8"/>
  <c r="AE27" i="8"/>
  <c r="AE24" i="8"/>
  <c r="AE32" i="8"/>
  <c r="AE21" i="8"/>
  <c r="AE29" i="8"/>
  <c r="AE37" i="8"/>
  <c r="AE35" i="8"/>
  <c r="AI103" i="3"/>
  <c r="AI20" i="3"/>
  <c r="AI54" i="3"/>
  <c r="AI72" i="3"/>
  <c r="AJ5" i="8"/>
  <c r="AJ5" i="4"/>
  <c r="AK11" i="3"/>
  <c r="AJ14" i="3"/>
  <c r="AJ15" i="3" s="1"/>
  <c r="AJ5" i="3"/>
  <c r="AF2" i="4"/>
  <c r="AF2" i="8"/>
  <c r="AC3" i="3"/>
  <c r="AC3" i="4"/>
  <c r="AE4" i="3"/>
  <c r="AE4" i="4"/>
  <c r="AD87" i="3"/>
  <c r="AG25" i="3"/>
  <c r="AG26" i="3" s="1"/>
  <c r="AG33" i="3"/>
  <c r="AG43" i="3"/>
  <c r="AH21" i="3"/>
  <c r="AE49" i="3"/>
  <c r="AE60" i="3"/>
  <c r="AF61" i="3" s="1"/>
  <c r="AF44" i="3"/>
  <c r="AF45" i="3" s="1"/>
  <c r="AF2" i="3"/>
  <c r="AF102" i="3"/>
  <c r="AF104" i="3" s="1"/>
  <c r="AF4" i="8" s="1"/>
  <c r="AF34" i="3"/>
  <c r="AF35" i="3" s="1"/>
  <c r="AE73" i="3"/>
  <c r="AE55" i="3"/>
  <c r="AE56" i="3" s="1"/>
  <c r="AE48" i="3"/>
  <c r="AE50" i="3" s="1"/>
  <c r="AE85" i="3" s="1"/>
  <c r="AE74" i="3"/>
  <c r="AE64" i="3"/>
  <c r="AE65" i="3" s="1"/>
  <c r="AE86" i="3" s="1"/>
  <c r="AD75" i="3"/>
  <c r="AD80" i="3" s="1"/>
  <c r="AD81" i="3" s="1"/>
  <c r="AD3" i="8" s="1"/>
  <c r="F995" i="8" l="1"/>
  <c r="F889" i="8"/>
  <c r="E994" i="8"/>
  <c r="AA994" i="8"/>
  <c r="Z994" i="8"/>
  <c r="AB994" i="8"/>
  <c r="AD994" i="8"/>
  <c r="AC994" i="8"/>
  <c r="E888" i="8"/>
  <c r="AD888" i="8"/>
  <c r="Z888" i="8"/>
  <c r="X888" i="8"/>
  <c r="AA888" i="8"/>
  <c r="AB888" i="8"/>
  <c r="AC888" i="8"/>
  <c r="AF874" i="8"/>
  <c r="AF983" i="8"/>
  <c r="AF995" i="8"/>
  <c r="AF981" i="8"/>
  <c r="AF991" i="8"/>
  <c r="AF992" i="8"/>
  <c r="AF979" i="8"/>
  <c r="AF989" i="8"/>
  <c r="AF988" i="8"/>
  <c r="AF884" i="8"/>
  <c r="AF876" i="8"/>
  <c r="AF875" i="8"/>
  <c r="AF986" i="8"/>
  <c r="AF980" i="8"/>
  <c r="AF879" i="8"/>
  <c r="AF870" i="8"/>
  <c r="AF880" i="8"/>
  <c r="AF887" i="8"/>
  <c r="AF888" i="8"/>
  <c r="AF882" i="8"/>
  <c r="AF886" i="8"/>
  <c r="AF977" i="8"/>
  <c r="AF883" i="8"/>
  <c r="AF994" i="8"/>
  <c r="AF982" i="8"/>
  <c r="AF984" i="8"/>
  <c r="AF990" i="8"/>
  <c r="AF974" i="8"/>
  <c r="AF978" i="8"/>
  <c r="AF985" i="8"/>
  <c r="AF885" i="8"/>
  <c r="AF993" i="8"/>
  <c r="AF873" i="8"/>
  <c r="AF881" i="8"/>
  <c r="AF889" i="8"/>
  <c r="AF868" i="8"/>
  <c r="AF872" i="8"/>
  <c r="AF975" i="8"/>
  <c r="AF878" i="8"/>
  <c r="AF987" i="8"/>
  <c r="AF869" i="8"/>
  <c r="AF871" i="8"/>
  <c r="AF877" i="8"/>
  <c r="AF976" i="8"/>
  <c r="AA252" i="8"/>
  <c r="Z252" i="8"/>
  <c r="S252" i="8"/>
  <c r="R252" i="8"/>
  <c r="K252" i="8"/>
  <c r="AF557" i="8"/>
  <c r="AF450" i="8"/>
  <c r="AF444" i="8"/>
  <c r="AF448" i="8"/>
  <c r="AF454" i="8"/>
  <c r="AF447" i="8"/>
  <c r="AF459" i="8"/>
  <c r="AF449" i="8"/>
  <c r="AF461" i="8"/>
  <c r="AF560" i="8"/>
  <c r="AF445" i="8"/>
  <c r="AF460" i="8"/>
  <c r="AF451" i="8"/>
  <c r="AF553" i="8"/>
  <c r="AF453" i="8"/>
  <c r="AF452" i="8"/>
  <c r="AF457" i="8"/>
  <c r="AF568" i="8"/>
  <c r="AF455" i="8"/>
  <c r="AF552" i="8"/>
  <c r="AF564" i="8"/>
  <c r="AF456" i="8"/>
  <c r="AF464" i="8"/>
  <c r="AF462" i="8"/>
  <c r="AF563" i="8"/>
  <c r="AF555" i="8"/>
  <c r="AF561" i="8"/>
  <c r="AF570" i="8"/>
  <c r="AF559" i="8"/>
  <c r="AF567" i="8"/>
  <c r="AF554" i="8"/>
  <c r="AF551" i="8"/>
  <c r="AF668" i="8"/>
  <c r="AF657" i="8"/>
  <c r="AF558" i="8"/>
  <c r="AF672" i="8"/>
  <c r="AF671" i="8"/>
  <c r="AF662" i="8"/>
  <c r="AF664" i="8"/>
  <c r="AF661" i="8"/>
  <c r="AF569" i="8"/>
  <c r="AF767" i="8"/>
  <c r="AF667" i="8"/>
  <c r="AF673" i="8"/>
  <c r="AF670" i="8"/>
  <c r="AF675" i="8"/>
  <c r="AF658" i="8"/>
  <c r="AF763" i="8"/>
  <c r="AF674" i="8"/>
  <c r="AF669" i="8"/>
  <c r="AF776" i="8"/>
  <c r="AF775" i="8"/>
  <c r="AF660" i="8"/>
  <c r="AF766" i="8"/>
  <c r="AF777" i="8"/>
  <c r="AF676" i="8"/>
  <c r="AF663" i="8"/>
  <c r="AF764" i="8"/>
  <c r="AF773" i="8"/>
  <c r="AF565" i="8"/>
  <c r="AF781" i="8"/>
  <c r="AF782" i="8"/>
  <c r="AF769" i="8"/>
  <c r="AF778" i="8"/>
  <c r="AF770" i="8"/>
  <c r="AF771" i="8"/>
  <c r="AF762" i="8"/>
  <c r="AF779" i="8"/>
  <c r="AF772" i="8"/>
  <c r="AF566" i="8"/>
  <c r="AF665" i="8"/>
  <c r="AF446" i="8"/>
  <c r="AF556" i="8"/>
  <c r="AF656" i="8"/>
  <c r="AF562" i="8"/>
  <c r="AF463" i="8"/>
  <c r="AF659" i="8"/>
  <c r="AF666" i="8"/>
  <c r="AF458" i="8"/>
  <c r="AF550" i="8"/>
  <c r="AF774" i="8"/>
  <c r="AF768" i="8"/>
  <c r="AF765" i="8"/>
  <c r="AF780" i="8"/>
  <c r="J252" i="8"/>
  <c r="E570" i="8"/>
  <c r="J570" i="8"/>
  <c r="K570" i="8"/>
  <c r="L570" i="8"/>
  <c r="M570" i="8"/>
  <c r="N570" i="8"/>
  <c r="O570" i="8"/>
  <c r="P570" i="8"/>
  <c r="Q570" i="8"/>
  <c r="R570" i="8"/>
  <c r="S570" i="8"/>
  <c r="T570" i="8"/>
  <c r="U570" i="8"/>
  <c r="V570" i="8"/>
  <c r="W570" i="8"/>
  <c r="X570" i="8"/>
  <c r="Y570" i="8"/>
  <c r="Z570" i="8"/>
  <c r="AA570" i="8"/>
  <c r="AB570" i="8"/>
  <c r="AC570" i="8"/>
  <c r="AD570" i="8"/>
  <c r="E782" i="8"/>
  <c r="J782" i="8"/>
  <c r="K782" i="8"/>
  <c r="L782" i="8"/>
  <c r="M782" i="8"/>
  <c r="N782" i="8"/>
  <c r="O782" i="8"/>
  <c r="P782" i="8"/>
  <c r="Q782" i="8"/>
  <c r="R782" i="8"/>
  <c r="S782" i="8"/>
  <c r="T782" i="8"/>
  <c r="U782" i="8"/>
  <c r="V782" i="8"/>
  <c r="W782" i="8"/>
  <c r="X782" i="8"/>
  <c r="Y782" i="8"/>
  <c r="Z782" i="8"/>
  <c r="AA782" i="8"/>
  <c r="AB782" i="8"/>
  <c r="AC782" i="8"/>
  <c r="AD782" i="8"/>
  <c r="E464" i="8"/>
  <c r="J464" i="8"/>
  <c r="K464" i="8"/>
  <c r="L464" i="8"/>
  <c r="M464" i="8"/>
  <c r="N464" i="8"/>
  <c r="O464" i="8"/>
  <c r="P464" i="8"/>
  <c r="Q464" i="8"/>
  <c r="R464" i="8"/>
  <c r="S464" i="8"/>
  <c r="T464" i="8"/>
  <c r="U464" i="8"/>
  <c r="V464" i="8"/>
  <c r="W464" i="8"/>
  <c r="X464" i="8"/>
  <c r="Y464" i="8"/>
  <c r="Z464" i="8"/>
  <c r="AA464" i="8"/>
  <c r="AB464" i="8"/>
  <c r="AC464" i="8"/>
  <c r="AD464" i="8"/>
  <c r="E676" i="8"/>
  <c r="J676" i="8"/>
  <c r="K676" i="8"/>
  <c r="L676" i="8"/>
  <c r="M676" i="8"/>
  <c r="N676" i="8"/>
  <c r="O676" i="8"/>
  <c r="P676" i="8"/>
  <c r="Q676" i="8"/>
  <c r="R676" i="8"/>
  <c r="S676" i="8"/>
  <c r="T676" i="8"/>
  <c r="U676" i="8"/>
  <c r="V676" i="8"/>
  <c r="W676" i="8"/>
  <c r="X676" i="8"/>
  <c r="Y676" i="8"/>
  <c r="Z676" i="8"/>
  <c r="AA676" i="8"/>
  <c r="AB676" i="8"/>
  <c r="AC676" i="8"/>
  <c r="AD676" i="8"/>
  <c r="F783" i="8"/>
  <c r="F677" i="8"/>
  <c r="AF677" i="8" s="1"/>
  <c r="F465" i="8"/>
  <c r="F571" i="8"/>
  <c r="AF571" i="8" s="1"/>
  <c r="AE570" i="8"/>
  <c r="AE464" i="8"/>
  <c r="AC252" i="8"/>
  <c r="U252" i="8"/>
  <c r="M252" i="8"/>
  <c r="AB252" i="8"/>
  <c r="T252" i="8"/>
  <c r="L252" i="8"/>
  <c r="E358" i="8"/>
  <c r="J358" i="8"/>
  <c r="K358" i="8"/>
  <c r="L358" i="8"/>
  <c r="M358" i="8"/>
  <c r="N358" i="8"/>
  <c r="O358" i="8"/>
  <c r="P358" i="8"/>
  <c r="Q358" i="8"/>
  <c r="R358" i="8"/>
  <c r="S358" i="8"/>
  <c r="T358" i="8"/>
  <c r="U358" i="8"/>
  <c r="V358" i="8"/>
  <c r="W358" i="8"/>
  <c r="Y358" i="8"/>
  <c r="X358" i="8"/>
  <c r="Z358" i="8"/>
  <c r="AA358" i="8"/>
  <c r="AB358" i="8"/>
  <c r="AC358" i="8"/>
  <c r="AD358" i="8"/>
  <c r="AF343" i="8"/>
  <c r="AF350" i="8"/>
  <c r="AF348" i="8"/>
  <c r="AF340" i="8"/>
  <c r="AF355" i="8"/>
  <c r="AF356" i="8"/>
  <c r="AF352" i="8"/>
  <c r="AF344" i="8"/>
  <c r="AF342" i="8"/>
  <c r="AF353" i="8"/>
  <c r="AF347" i="8"/>
  <c r="AF339" i="8"/>
  <c r="AF349" i="8"/>
  <c r="AF345" i="8"/>
  <c r="AF357" i="8"/>
  <c r="AF358" i="8"/>
  <c r="AF354" i="8"/>
  <c r="AF346" i="8"/>
  <c r="AF351" i="8"/>
  <c r="AF338" i="8"/>
  <c r="AF341" i="8"/>
  <c r="X252" i="8"/>
  <c r="Q252" i="8"/>
  <c r="E252" i="8"/>
  <c r="Y252" i="8"/>
  <c r="P252" i="8"/>
  <c r="AE252" i="8"/>
  <c r="W252" i="8"/>
  <c r="O252" i="8"/>
  <c r="F253" i="8"/>
  <c r="J253" i="8" s="1"/>
  <c r="F359" i="8"/>
  <c r="AF359" i="8" s="1"/>
  <c r="AD252" i="8"/>
  <c r="V252" i="8"/>
  <c r="AF234" i="8"/>
  <c r="AF244" i="8"/>
  <c r="AF235" i="8"/>
  <c r="AF249" i="8"/>
  <c r="AF248" i="8"/>
  <c r="AF246" i="8"/>
  <c r="AF243" i="8"/>
  <c r="AF238" i="8"/>
  <c r="AF233" i="8"/>
  <c r="AF241" i="8"/>
  <c r="AF232" i="8"/>
  <c r="AF245" i="8"/>
  <c r="AF240" i="8"/>
  <c r="AF242" i="8"/>
  <c r="AF250" i="8"/>
  <c r="AF237" i="8"/>
  <c r="AF252" i="8"/>
  <c r="AF251" i="8"/>
  <c r="AF239" i="8"/>
  <c r="AF236" i="8"/>
  <c r="AF247" i="8"/>
  <c r="W40" i="8"/>
  <c r="AE40" i="8"/>
  <c r="X40" i="8"/>
  <c r="V40" i="8"/>
  <c r="P40" i="8"/>
  <c r="O40" i="8"/>
  <c r="N40" i="8"/>
  <c r="E40" i="8"/>
  <c r="AC40" i="8"/>
  <c r="U40" i="8"/>
  <c r="M40" i="8"/>
  <c r="T40" i="8"/>
  <c r="L40" i="8"/>
  <c r="AB40" i="8"/>
  <c r="AA40" i="8"/>
  <c r="S40" i="8"/>
  <c r="K40" i="8"/>
  <c r="Z40" i="8"/>
  <c r="R40" i="8"/>
  <c r="J40" i="8"/>
  <c r="Y40" i="8"/>
  <c r="Q40" i="8"/>
  <c r="F41" i="8"/>
  <c r="AE41" i="8" s="1"/>
  <c r="F147" i="8"/>
  <c r="AF133" i="8"/>
  <c r="AF139" i="8"/>
  <c r="AF130" i="8"/>
  <c r="AF141" i="8"/>
  <c r="AF146" i="8"/>
  <c r="AF131" i="8"/>
  <c r="AF127" i="8"/>
  <c r="AF126" i="8"/>
  <c r="AF128" i="8"/>
  <c r="AF138" i="8"/>
  <c r="AF136" i="8"/>
  <c r="AF137" i="8"/>
  <c r="AF135" i="8"/>
  <c r="AF144" i="8"/>
  <c r="AF145" i="8"/>
  <c r="AF129" i="8"/>
  <c r="AF132" i="8"/>
  <c r="AF134" i="8"/>
  <c r="AF143" i="8"/>
  <c r="AF142" i="8"/>
  <c r="AF140" i="8"/>
  <c r="E146" i="8"/>
  <c r="J146" i="8"/>
  <c r="K146" i="8"/>
  <c r="L146" i="8"/>
  <c r="M146" i="8"/>
  <c r="N146" i="8"/>
  <c r="O146" i="8"/>
  <c r="P146" i="8"/>
  <c r="Q146" i="8"/>
  <c r="R146" i="8"/>
  <c r="S146" i="8"/>
  <c r="T146" i="8"/>
  <c r="U146" i="8"/>
  <c r="V146" i="8"/>
  <c r="W146" i="8"/>
  <c r="X146" i="8"/>
  <c r="Y146" i="8"/>
  <c r="Z146" i="8"/>
  <c r="AA146" i="8"/>
  <c r="AB146" i="8"/>
  <c r="AC146" i="8"/>
  <c r="AD146" i="8"/>
  <c r="AE146" i="8"/>
  <c r="AF21" i="8"/>
  <c r="AF29" i="8"/>
  <c r="AF37" i="8"/>
  <c r="AF26" i="8"/>
  <c r="AF34" i="8"/>
  <c r="AF23" i="8"/>
  <c r="AF31" i="8"/>
  <c r="AF39" i="8"/>
  <c r="AF20" i="8"/>
  <c r="AF28" i="8"/>
  <c r="AF36" i="8"/>
  <c r="AF25" i="8"/>
  <c r="AF33" i="8"/>
  <c r="AF22" i="8"/>
  <c r="AF30" i="8"/>
  <c r="AF24" i="8"/>
  <c r="AF32" i="8"/>
  <c r="AF27" i="8"/>
  <c r="AF40" i="8"/>
  <c r="AF38" i="8"/>
  <c r="AF35" i="8"/>
  <c r="AJ20" i="3"/>
  <c r="AJ72" i="3"/>
  <c r="AJ54" i="3"/>
  <c r="AJ103" i="3"/>
  <c r="AK5" i="8"/>
  <c r="AK5" i="4"/>
  <c r="AK14" i="3"/>
  <c r="AK15" i="3" s="1"/>
  <c r="AK5" i="3"/>
  <c r="AL11" i="3"/>
  <c r="AG2" i="4"/>
  <c r="AG2" i="8"/>
  <c r="AF4" i="3"/>
  <c r="AF4" i="4"/>
  <c r="AD3" i="3"/>
  <c r="AD3" i="4"/>
  <c r="AF49" i="3"/>
  <c r="AF60" i="3"/>
  <c r="AG61" i="3" s="1"/>
  <c r="AF64" i="3"/>
  <c r="AF65" i="3" s="1"/>
  <c r="AF86" i="3" s="1"/>
  <c r="AF74" i="3"/>
  <c r="AE84" i="3"/>
  <c r="AE87" i="3" s="1"/>
  <c r="AH33" i="3"/>
  <c r="AH43" i="3"/>
  <c r="AH25" i="3"/>
  <c r="AH26" i="3" s="1"/>
  <c r="AI21" i="3"/>
  <c r="AF55" i="3"/>
  <c r="AF56" i="3" s="1"/>
  <c r="AF73" i="3"/>
  <c r="AF48" i="3"/>
  <c r="AF50" i="3" s="1"/>
  <c r="AF85" i="3" s="1"/>
  <c r="AE75" i="3"/>
  <c r="AE80" i="3" s="1"/>
  <c r="AE81" i="3" s="1"/>
  <c r="AE3" i="8" s="1"/>
  <c r="AG34" i="3"/>
  <c r="AG35" i="3" s="1"/>
  <c r="AG102" i="3"/>
  <c r="AG104" i="3" s="1"/>
  <c r="AG4" i="8" s="1"/>
  <c r="AG2" i="3"/>
  <c r="AG44" i="3"/>
  <c r="AG45" i="3" s="1"/>
  <c r="AD253" i="8" l="1"/>
  <c r="AB253" i="8"/>
  <c r="AE253" i="8"/>
  <c r="L253" i="8"/>
  <c r="AD41" i="8"/>
  <c r="E41" i="8"/>
  <c r="X41" i="8"/>
  <c r="N41" i="8"/>
  <c r="F996" i="8"/>
  <c r="F890" i="8"/>
  <c r="Y253" i="8"/>
  <c r="E253" i="8"/>
  <c r="E889" i="8"/>
  <c r="AD889" i="8"/>
  <c r="AB889" i="8"/>
  <c r="AA889" i="8"/>
  <c r="Z889" i="8"/>
  <c r="X889" i="8"/>
  <c r="AE889" i="8"/>
  <c r="AC889" i="8"/>
  <c r="E995" i="8"/>
  <c r="AB995" i="8"/>
  <c r="Z995" i="8"/>
  <c r="AE995" i="8"/>
  <c r="AC995" i="8"/>
  <c r="AD995" i="8"/>
  <c r="AA995" i="8"/>
  <c r="W253" i="8"/>
  <c r="V253" i="8"/>
  <c r="P253" i="8"/>
  <c r="AG994" i="8"/>
  <c r="AG883" i="8"/>
  <c r="AG977" i="8"/>
  <c r="AG989" i="8"/>
  <c r="AG983" i="8"/>
  <c r="AG988" i="8"/>
  <c r="AG978" i="8"/>
  <c r="AG976" i="8"/>
  <c r="AG979" i="8"/>
  <c r="AG987" i="8"/>
  <c r="AG991" i="8"/>
  <c r="AG880" i="8"/>
  <c r="AG884" i="8"/>
  <c r="AG981" i="8"/>
  <c r="AG882" i="8"/>
  <c r="AG875" i="8"/>
  <c r="AG870" i="8"/>
  <c r="AG881" i="8"/>
  <c r="AG888" i="8"/>
  <c r="AG886" i="8"/>
  <c r="AG975" i="8"/>
  <c r="AG982" i="8"/>
  <c r="AG986" i="8"/>
  <c r="AG885" i="8"/>
  <c r="AG871" i="8"/>
  <c r="AG995" i="8"/>
  <c r="AG996" i="8"/>
  <c r="AG980" i="8"/>
  <c r="AG974" i="8"/>
  <c r="AG889" i="8"/>
  <c r="AG872" i="8"/>
  <c r="AG984" i="8"/>
  <c r="AG874" i="8"/>
  <c r="AG992" i="8"/>
  <c r="AG879" i="8"/>
  <c r="AG990" i="8"/>
  <c r="AG890" i="8"/>
  <c r="AG876" i="8"/>
  <c r="AG877" i="8"/>
  <c r="AG869" i="8"/>
  <c r="AG887" i="8"/>
  <c r="AG985" i="8"/>
  <c r="AG878" i="8"/>
  <c r="AG873" i="8"/>
  <c r="AG868" i="8"/>
  <c r="AG993" i="8"/>
  <c r="T253" i="8"/>
  <c r="N253" i="8"/>
  <c r="M253" i="8"/>
  <c r="AF253" i="8"/>
  <c r="U253" i="8"/>
  <c r="K253" i="8"/>
  <c r="AC253" i="8"/>
  <c r="S253" i="8"/>
  <c r="X253" i="8"/>
  <c r="O253" i="8"/>
  <c r="E783" i="8"/>
  <c r="J783" i="8"/>
  <c r="K783" i="8"/>
  <c r="L783" i="8"/>
  <c r="M783" i="8"/>
  <c r="N783" i="8"/>
  <c r="O783" i="8"/>
  <c r="P783" i="8"/>
  <c r="Q783" i="8"/>
  <c r="R783" i="8"/>
  <c r="S783" i="8"/>
  <c r="T783" i="8"/>
  <c r="U783" i="8"/>
  <c r="V783" i="8"/>
  <c r="W783" i="8"/>
  <c r="Y783" i="8"/>
  <c r="X783" i="8"/>
  <c r="Z783" i="8"/>
  <c r="AA783" i="8"/>
  <c r="AB783" i="8"/>
  <c r="AC783" i="8"/>
  <c r="AD783" i="8"/>
  <c r="AE783" i="8"/>
  <c r="E465" i="8"/>
  <c r="J465" i="8"/>
  <c r="K465" i="8"/>
  <c r="L465" i="8"/>
  <c r="M465" i="8"/>
  <c r="N465" i="8"/>
  <c r="O465" i="8"/>
  <c r="P465" i="8"/>
  <c r="Q465" i="8"/>
  <c r="R465" i="8"/>
  <c r="S465" i="8"/>
  <c r="T465" i="8"/>
  <c r="U465" i="8"/>
  <c r="V465" i="8"/>
  <c r="W465" i="8"/>
  <c r="Y465" i="8"/>
  <c r="X465" i="8"/>
  <c r="Z465" i="8"/>
  <c r="AA465" i="8"/>
  <c r="AB465" i="8"/>
  <c r="AC465" i="8"/>
  <c r="AD465" i="8"/>
  <c r="AE465" i="8"/>
  <c r="E677" i="8"/>
  <c r="J677" i="8"/>
  <c r="K677" i="8"/>
  <c r="L677" i="8"/>
  <c r="M677" i="8"/>
  <c r="N677" i="8"/>
  <c r="O677" i="8"/>
  <c r="P677" i="8"/>
  <c r="Q677" i="8"/>
  <c r="R677" i="8"/>
  <c r="S677" i="8"/>
  <c r="T677" i="8"/>
  <c r="U677" i="8"/>
  <c r="V677" i="8"/>
  <c r="W677" i="8"/>
  <c r="X677" i="8"/>
  <c r="Y677" i="8"/>
  <c r="Z677" i="8"/>
  <c r="AA677" i="8"/>
  <c r="AB677" i="8"/>
  <c r="AC677" i="8"/>
  <c r="AD677" i="8"/>
  <c r="AE677" i="8"/>
  <c r="F784" i="8"/>
  <c r="F678" i="8"/>
  <c r="AG678" i="8" s="1"/>
  <c r="F572" i="8"/>
  <c r="AG572" i="8" s="1"/>
  <c r="F466" i="8"/>
  <c r="AG466" i="8" s="1"/>
  <c r="W41" i="8"/>
  <c r="AA253" i="8"/>
  <c r="Q253" i="8"/>
  <c r="AF783" i="8"/>
  <c r="AG557" i="8"/>
  <c r="AG461" i="8"/>
  <c r="AG560" i="8"/>
  <c r="AG459" i="8"/>
  <c r="AG445" i="8"/>
  <c r="AG565" i="8"/>
  <c r="AG553" i="8"/>
  <c r="AG452" i="8"/>
  <c r="AG449" i="8"/>
  <c r="AG465" i="8"/>
  <c r="AG456" i="8"/>
  <c r="AG451" i="8"/>
  <c r="AG463" i="8"/>
  <c r="AG462" i="8"/>
  <c r="AG453" i="8"/>
  <c r="AG564" i="8"/>
  <c r="AG561" i="8"/>
  <c r="AG558" i="8"/>
  <c r="AG447" i="8"/>
  <c r="AG554" i="8"/>
  <c r="AG454" i="8"/>
  <c r="AG555" i="8"/>
  <c r="AG568" i="8"/>
  <c r="AG457" i="8"/>
  <c r="AG460" i="8"/>
  <c r="AG566" i="8"/>
  <c r="AG664" i="8"/>
  <c r="AG552" i="8"/>
  <c r="AG570" i="8"/>
  <c r="AG663" i="8"/>
  <c r="AG567" i="8"/>
  <c r="AG660" i="8"/>
  <c r="AG669" i="8"/>
  <c r="AG670" i="8"/>
  <c r="AG661" i="8"/>
  <c r="AG780" i="8"/>
  <c r="AG767" i="8"/>
  <c r="AG665" i="8"/>
  <c r="AG775" i="8"/>
  <c r="AG659" i="8"/>
  <c r="AG657" i="8"/>
  <c r="AG676" i="8"/>
  <c r="AG662" i="8"/>
  <c r="AG763" i="8"/>
  <c r="AG550" i="8"/>
  <c r="AG674" i="8"/>
  <c r="AG672" i="8"/>
  <c r="AG668" i="8"/>
  <c r="AG776" i="8"/>
  <c r="AG762" i="8"/>
  <c r="AG571" i="8"/>
  <c r="AG782" i="8"/>
  <c r="AG774" i="8"/>
  <c r="AG769" i="8"/>
  <c r="AG779" i="8"/>
  <c r="AG766" i="8"/>
  <c r="AG770" i="8"/>
  <c r="AG778" i="8"/>
  <c r="AG777" i="8"/>
  <c r="AG783" i="8"/>
  <c r="AG781" i="8"/>
  <c r="AG673" i="8"/>
  <c r="AG448" i="8"/>
  <c r="AG768" i="8"/>
  <c r="AG562" i="8"/>
  <c r="AG773" i="8"/>
  <c r="AG458" i="8"/>
  <c r="AG765" i="8"/>
  <c r="AG658" i="8"/>
  <c r="AG764" i="8"/>
  <c r="AG563" i="8"/>
  <c r="AG446" i="8"/>
  <c r="AG671" i="8"/>
  <c r="AG556" i="8"/>
  <c r="AG464" i="8"/>
  <c r="AG551" i="8"/>
  <c r="AG666" i="8"/>
  <c r="AG677" i="8"/>
  <c r="AG772" i="8"/>
  <c r="AG675" i="8"/>
  <c r="AG444" i="8"/>
  <c r="AG569" i="8"/>
  <c r="AG656" i="8"/>
  <c r="AG667" i="8"/>
  <c r="AG559" i="8"/>
  <c r="AG455" i="8"/>
  <c r="AG450" i="8"/>
  <c r="AG771" i="8"/>
  <c r="P41" i="8"/>
  <c r="AF465" i="8"/>
  <c r="V41" i="8"/>
  <c r="O41" i="8"/>
  <c r="E571" i="8"/>
  <c r="J571" i="8"/>
  <c r="K571" i="8"/>
  <c r="L571" i="8"/>
  <c r="M571" i="8"/>
  <c r="N571" i="8"/>
  <c r="O571" i="8"/>
  <c r="P571" i="8"/>
  <c r="Q571" i="8"/>
  <c r="R571" i="8"/>
  <c r="S571" i="8"/>
  <c r="T571" i="8"/>
  <c r="U571" i="8"/>
  <c r="V571" i="8"/>
  <c r="W571" i="8"/>
  <c r="X571" i="8"/>
  <c r="Y571" i="8"/>
  <c r="Z571" i="8"/>
  <c r="AA571" i="8"/>
  <c r="AB571" i="8"/>
  <c r="AC571" i="8"/>
  <c r="AD571" i="8"/>
  <c r="AE571" i="8"/>
  <c r="AG350" i="8"/>
  <c r="AG338" i="8"/>
  <c r="AG356" i="8"/>
  <c r="AG355" i="8"/>
  <c r="AG357" i="8"/>
  <c r="AG354" i="8"/>
  <c r="AG340" i="8"/>
  <c r="AG345" i="8"/>
  <c r="AG348" i="8"/>
  <c r="AG359" i="8"/>
  <c r="AG339" i="8"/>
  <c r="AG349" i="8"/>
  <c r="AG344" i="8"/>
  <c r="AG353" i="8"/>
  <c r="AG346" i="8"/>
  <c r="AG351" i="8"/>
  <c r="AG343" i="8"/>
  <c r="AG358" i="8"/>
  <c r="AG347" i="8"/>
  <c r="AG342" i="8"/>
  <c r="AG341" i="8"/>
  <c r="AG352" i="8"/>
  <c r="F254" i="8"/>
  <c r="AF254" i="8" s="1"/>
  <c r="F360" i="8"/>
  <c r="AG360" i="8" s="1"/>
  <c r="E359" i="8"/>
  <c r="J359" i="8"/>
  <c r="K359" i="8"/>
  <c r="L359" i="8"/>
  <c r="M359" i="8"/>
  <c r="N359" i="8"/>
  <c r="O359" i="8"/>
  <c r="P359" i="8"/>
  <c r="Q359" i="8"/>
  <c r="R359" i="8"/>
  <c r="S359" i="8"/>
  <c r="T359" i="8"/>
  <c r="U359" i="8"/>
  <c r="V359" i="8"/>
  <c r="W359" i="8"/>
  <c r="X359" i="8"/>
  <c r="Y359" i="8"/>
  <c r="Z359" i="8"/>
  <c r="AA359" i="8"/>
  <c r="AB359" i="8"/>
  <c r="AC359" i="8"/>
  <c r="AD359" i="8"/>
  <c r="AE359" i="8"/>
  <c r="Z253" i="8"/>
  <c r="R253" i="8"/>
  <c r="AG241" i="8"/>
  <c r="AG235" i="8"/>
  <c r="AG242" i="8"/>
  <c r="AG238" i="8"/>
  <c r="AG243" i="8"/>
  <c r="AG250" i="8"/>
  <c r="AG251" i="8"/>
  <c r="AG249" i="8"/>
  <c r="AG246" i="8"/>
  <c r="AG240" i="8"/>
  <c r="AG244" i="8"/>
  <c r="AG234" i="8"/>
  <c r="AG232" i="8"/>
  <c r="AG245" i="8"/>
  <c r="AG252" i="8"/>
  <c r="AG253" i="8"/>
  <c r="AG247" i="8"/>
  <c r="AG248" i="8"/>
  <c r="AG233" i="8"/>
  <c r="AG239" i="8"/>
  <c r="AG236" i="8"/>
  <c r="AG254" i="8"/>
  <c r="AG237" i="8"/>
  <c r="Y41" i="8"/>
  <c r="Q41" i="8"/>
  <c r="AF41" i="8"/>
  <c r="AC41" i="8"/>
  <c r="U41" i="8"/>
  <c r="AB41" i="8"/>
  <c r="T41" i="8"/>
  <c r="L41" i="8"/>
  <c r="AA41" i="8"/>
  <c r="S41" i="8"/>
  <c r="K41" i="8"/>
  <c r="M41" i="8"/>
  <c r="Z41" i="8"/>
  <c r="R41" i="8"/>
  <c r="J41" i="8"/>
  <c r="E147" i="8"/>
  <c r="J147" i="8"/>
  <c r="K147" i="8"/>
  <c r="L147" i="8"/>
  <c r="M147" i="8"/>
  <c r="N147" i="8"/>
  <c r="O147" i="8"/>
  <c r="P147" i="8"/>
  <c r="Q147" i="8"/>
  <c r="R147" i="8"/>
  <c r="S147" i="8"/>
  <c r="T147" i="8"/>
  <c r="U147" i="8"/>
  <c r="V147" i="8"/>
  <c r="W147" i="8"/>
  <c r="Y147" i="8"/>
  <c r="X147" i="8"/>
  <c r="Z147" i="8"/>
  <c r="AA147" i="8"/>
  <c r="AB147" i="8"/>
  <c r="AC147" i="8"/>
  <c r="AD147" i="8"/>
  <c r="AE147" i="8"/>
  <c r="AG133" i="8"/>
  <c r="AG138" i="8"/>
  <c r="AG131" i="8"/>
  <c r="AG147" i="8"/>
  <c r="AG130" i="8"/>
  <c r="AG136" i="8"/>
  <c r="AG139" i="8"/>
  <c r="AG145" i="8"/>
  <c r="AG135" i="8"/>
  <c r="AG128" i="8"/>
  <c r="AG144" i="8"/>
  <c r="AG134" i="8"/>
  <c r="AG142" i="8"/>
  <c r="AG126" i="8"/>
  <c r="AG146" i="8"/>
  <c r="AG143" i="8"/>
  <c r="AG132" i="8"/>
  <c r="AG127" i="8"/>
  <c r="AG141" i="8"/>
  <c r="AG129" i="8"/>
  <c r="AG137" i="8"/>
  <c r="AG140" i="8"/>
  <c r="F42" i="8"/>
  <c r="AF42" i="8" s="1"/>
  <c r="F148" i="8"/>
  <c r="AF147" i="8"/>
  <c r="AG24" i="8"/>
  <c r="AG32" i="8"/>
  <c r="AG40" i="8"/>
  <c r="AG21" i="8"/>
  <c r="AG29" i="8"/>
  <c r="AG37" i="8"/>
  <c r="AG26" i="8"/>
  <c r="AG34" i="8"/>
  <c r="AG23" i="8"/>
  <c r="AG31" i="8"/>
  <c r="AG39" i="8"/>
  <c r="AG20" i="8"/>
  <c r="AG28" i="8"/>
  <c r="AG36" i="8"/>
  <c r="AG25" i="8"/>
  <c r="AG33" i="8"/>
  <c r="AG35" i="8"/>
  <c r="AG38" i="8"/>
  <c r="AG41" i="8"/>
  <c r="AG22" i="8"/>
  <c r="AG30" i="8"/>
  <c r="AG42" i="8"/>
  <c r="AG27" i="8"/>
  <c r="AK54" i="3"/>
  <c r="AK20" i="3"/>
  <c r="AK103" i="3"/>
  <c r="AK72" i="3"/>
  <c r="AM11" i="3"/>
  <c r="AL5" i="8"/>
  <c r="AL5" i="4"/>
  <c r="AL5" i="3"/>
  <c r="AL14" i="3"/>
  <c r="AL15" i="3" s="1"/>
  <c r="AH2" i="4"/>
  <c r="AH2" i="8"/>
  <c r="AG4" i="3"/>
  <c r="AG4" i="4"/>
  <c r="AE3" i="3"/>
  <c r="AE3" i="4"/>
  <c r="AG49" i="3"/>
  <c r="AG60" i="3"/>
  <c r="AH61" i="3" s="1"/>
  <c r="AF84" i="3"/>
  <c r="AF87" i="3" s="1"/>
  <c r="AG55" i="3"/>
  <c r="AG56" i="3" s="1"/>
  <c r="AG48" i="3"/>
  <c r="AG50" i="3" s="1"/>
  <c r="AG85" i="3" s="1"/>
  <c r="AG73" i="3"/>
  <c r="AF75" i="3"/>
  <c r="AF80" i="3" s="1"/>
  <c r="AF81" i="3" s="1"/>
  <c r="AF3" i="8" s="1"/>
  <c r="AI43" i="3"/>
  <c r="AI25" i="3"/>
  <c r="AI26" i="3" s="1"/>
  <c r="AI33" i="3"/>
  <c r="AJ21" i="3"/>
  <c r="AG64" i="3"/>
  <c r="AG65" i="3" s="1"/>
  <c r="AG86" i="3" s="1"/>
  <c r="AG74" i="3"/>
  <c r="AH44" i="3"/>
  <c r="AH45" i="3" s="1"/>
  <c r="AH34" i="3"/>
  <c r="AH35" i="3" s="1"/>
  <c r="AH102" i="3"/>
  <c r="AH104" i="3" s="1"/>
  <c r="AH4" i="8" s="1"/>
  <c r="AH2" i="3"/>
  <c r="F997" i="8" l="1"/>
  <c r="F891" i="8"/>
  <c r="E890" i="8"/>
  <c r="AF890" i="8"/>
  <c r="AC890" i="8"/>
  <c r="AB890" i="8"/>
  <c r="AD890" i="8"/>
  <c r="AE890" i="8"/>
  <c r="E996" i="8"/>
  <c r="AD996" i="8"/>
  <c r="AB996" i="8"/>
  <c r="AE996" i="8"/>
  <c r="AF996" i="8"/>
  <c r="AC996" i="8"/>
  <c r="W254" i="8"/>
  <c r="O254" i="8"/>
  <c r="AH988" i="8"/>
  <c r="AH997" i="8"/>
  <c r="AH989" i="8"/>
  <c r="AH994" i="8"/>
  <c r="AH882" i="8"/>
  <c r="AH987" i="8"/>
  <c r="AH880" i="8"/>
  <c r="AH983" i="8"/>
  <c r="AH888" i="8"/>
  <c r="AH881" i="8"/>
  <c r="AH878" i="8"/>
  <c r="AH874" i="8"/>
  <c r="AH889" i="8"/>
  <c r="AH981" i="8"/>
  <c r="AH990" i="8"/>
  <c r="AH991" i="8"/>
  <c r="AH993" i="8"/>
  <c r="AH992" i="8"/>
  <c r="AH974" i="8"/>
  <c r="AH982" i="8"/>
  <c r="AH985" i="8"/>
  <c r="AH977" i="8"/>
  <c r="AH984" i="8"/>
  <c r="AH975" i="8"/>
  <c r="AH872" i="8"/>
  <c r="AH870" i="8"/>
  <c r="AH879" i="8"/>
  <c r="AH976" i="8"/>
  <c r="AH996" i="8"/>
  <c r="AH986" i="8"/>
  <c r="AH980" i="8"/>
  <c r="AH875" i="8"/>
  <c r="AH886" i="8"/>
  <c r="AH978" i="8"/>
  <c r="AH869" i="8"/>
  <c r="AH877" i="8"/>
  <c r="AH884" i="8"/>
  <c r="AH883" i="8"/>
  <c r="AH887" i="8"/>
  <c r="AH891" i="8"/>
  <c r="AH995" i="8"/>
  <c r="AH871" i="8"/>
  <c r="AH979" i="8"/>
  <c r="AH873" i="8"/>
  <c r="AH885" i="8"/>
  <c r="AH876" i="8"/>
  <c r="AH868" i="8"/>
  <c r="AH890" i="8"/>
  <c r="AE254" i="8"/>
  <c r="AD254" i="8"/>
  <c r="V254" i="8"/>
  <c r="N254" i="8"/>
  <c r="AC254" i="8"/>
  <c r="U254" i="8"/>
  <c r="M254" i="8"/>
  <c r="AB254" i="8"/>
  <c r="T254" i="8"/>
  <c r="L254" i="8"/>
  <c r="AA254" i="8"/>
  <c r="S254" i="8"/>
  <c r="K254" i="8"/>
  <c r="Z254" i="8"/>
  <c r="R254" i="8"/>
  <c r="J254" i="8"/>
  <c r="Y254" i="8"/>
  <c r="Q254" i="8"/>
  <c r="E254" i="8"/>
  <c r="X254" i="8"/>
  <c r="P254" i="8"/>
  <c r="E784" i="8"/>
  <c r="J784" i="8"/>
  <c r="K784" i="8"/>
  <c r="L784" i="8"/>
  <c r="M784" i="8"/>
  <c r="N784" i="8"/>
  <c r="O784" i="8"/>
  <c r="P784" i="8"/>
  <c r="Q784" i="8"/>
  <c r="R784" i="8"/>
  <c r="S784" i="8"/>
  <c r="T784" i="8"/>
  <c r="U784" i="8"/>
  <c r="V784" i="8"/>
  <c r="W784" i="8"/>
  <c r="Y784" i="8"/>
  <c r="X784" i="8"/>
  <c r="Z784" i="8"/>
  <c r="AA784" i="8"/>
  <c r="AB784" i="8"/>
  <c r="AC784" i="8"/>
  <c r="AD784" i="8"/>
  <c r="AE784" i="8"/>
  <c r="AF784" i="8"/>
  <c r="F785" i="8"/>
  <c r="AH785" i="8" s="1"/>
  <c r="F679" i="8"/>
  <c r="AH679" i="8" s="1"/>
  <c r="F467" i="8"/>
  <c r="AH467" i="8" s="1"/>
  <c r="F573" i="8"/>
  <c r="AH573" i="8" s="1"/>
  <c r="E678" i="8"/>
  <c r="J678" i="8"/>
  <c r="K678" i="8"/>
  <c r="L678" i="8"/>
  <c r="M678" i="8"/>
  <c r="N678" i="8"/>
  <c r="O678" i="8"/>
  <c r="P678" i="8"/>
  <c r="Q678" i="8"/>
  <c r="R678" i="8"/>
  <c r="S678" i="8"/>
  <c r="T678" i="8"/>
  <c r="U678" i="8"/>
  <c r="V678" i="8"/>
  <c r="W678" i="8"/>
  <c r="Y678" i="8"/>
  <c r="X678" i="8"/>
  <c r="Z678" i="8"/>
  <c r="AA678" i="8"/>
  <c r="AB678" i="8"/>
  <c r="AC678" i="8"/>
  <c r="AD678" i="8"/>
  <c r="AE678" i="8"/>
  <c r="AF678" i="8"/>
  <c r="E466" i="8"/>
  <c r="J466" i="8"/>
  <c r="K466" i="8"/>
  <c r="L466" i="8"/>
  <c r="M466" i="8"/>
  <c r="N466" i="8"/>
  <c r="O466" i="8"/>
  <c r="P466" i="8"/>
  <c r="Q466" i="8"/>
  <c r="R466" i="8"/>
  <c r="S466" i="8"/>
  <c r="T466" i="8"/>
  <c r="U466" i="8"/>
  <c r="V466" i="8"/>
  <c r="W466" i="8"/>
  <c r="X466" i="8"/>
  <c r="Y466" i="8"/>
  <c r="Z466" i="8"/>
  <c r="AA466" i="8"/>
  <c r="AB466" i="8"/>
  <c r="AC466" i="8"/>
  <c r="AD466" i="8"/>
  <c r="AE466" i="8"/>
  <c r="AF466" i="8"/>
  <c r="AH564" i="8"/>
  <c r="AH447" i="8"/>
  <c r="AH454" i="8"/>
  <c r="AH452" i="8"/>
  <c r="AH462" i="8"/>
  <c r="AH459" i="8"/>
  <c r="AH466" i="8"/>
  <c r="AH464" i="8"/>
  <c r="AH553" i="8"/>
  <c r="AH554" i="8"/>
  <c r="AH565" i="8"/>
  <c r="AH460" i="8"/>
  <c r="AH463" i="8"/>
  <c r="AH457" i="8"/>
  <c r="AH458" i="8"/>
  <c r="AH444" i="8"/>
  <c r="AH560" i="8"/>
  <c r="AH449" i="8"/>
  <c r="AH451" i="8"/>
  <c r="AH555" i="8"/>
  <c r="AH552" i="8"/>
  <c r="AH571" i="8"/>
  <c r="AH465" i="8"/>
  <c r="AH567" i="8"/>
  <c r="AH566" i="8"/>
  <c r="AH455" i="8"/>
  <c r="AH561" i="8"/>
  <c r="AH570" i="8"/>
  <c r="AH664" i="8"/>
  <c r="AH656" i="8"/>
  <c r="AH572" i="8"/>
  <c r="AH676" i="8"/>
  <c r="AH667" i="8"/>
  <c r="AH669" i="8"/>
  <c r="AH668" i="8"/>
  <c r="AH670" i="8"/>
  <c r="AH569" i="8"/>
  <c r="AH558" i="8"/>
  <c r="AH557" i="8"/>
  <c r="AH672" i="8"/>
  <c r="AH568" i="8"/>
  <c r="AH678" i="8"/>
  <c r="AH657" i="8"/>
  <c r="AH762" i="8"/>
  <c r="AH772" i="8"/>
  <c r="AH563" i="8"/>
  <c r="AH764" i="8"/>
  <c r="AH775" i="8"/>
  <c r="AH777" i="8"/>
  <c r="AH783" i="8"/>
  <c r="AH768" i="8"/>
  <c r="AH774" i="8"/>
  <c r="AH779" i="8"/>
  <c r="AH778" i="8"/>
  <c r="AH782" i="8"/>
  <c r="AH771" i="8"/>
  <c r="AH769" i="8"/>
  <c r="AH770" i="8"/>
  <c r="AH781" i="8"/>
  <c r="AH661" i="8"/>
  <c r="AH674" i="8"/>
  <c r="AH773" i="8"/>
  <c r="AH765" i="8"/>
  <c r="AH776" i="8"/>
  <c r="AH660" i="8"/>
  <c r="AH780" i="8"/>
  <c r="AH446" i="8"/>
  <c r="AH763" i="8"/>
  <c r="AH662" i="8"/>
  <c r="AH659" i="8"/>
  <c r="AH677" i="8"/>
  <c r="AH784" i="8"/>
  <c r="AH453" i="8"/>
  <c r="AH665" i="8"/>
  <c r="AH658" i="8"/>
  <c r="AH666" i="8"/>
  <c r="AH556" i="8"/>
  <c r="AH766" i="8"/>
  <c r="AH663" i="8"/>
  <c r="AH551" i="8"/>
  <c r="AH562" i="8"/>
  <c r="AH671" i="8"/>
  <c r="AH450" i="8"/>
  <c r="AH675" i="8"/>
  <c r="AH673" i="8"/>
  <c r="AH461" i="8"/>
  <c r="AH559" i="8"/>
  <c r="AH456" i="8"/>
  <c r="AH445" i="8"/>
  <c r="AH550" i="8"/>
  <c r="AH448" i="8"/>
  <c r="AH767" i="8"/>
  <c r="AG784" i="8"/>
  <c r="E572" i="8"/>
  <c r="J572" i="8"/>
  <c r="K572" i="8"/>
  <c r="L572" i="8"/>
  <c r="M572" i="8"/>
  <c r="N572" i="8"/>
  <c r="O572" i="8"/>
  <c r="P572" i="8"/>
  <c r="Q572" i="8"/>
  <c r="R572" i="8"/>
  <c r="S572" i="8"/>
  <c r="T572" i="8"/>
  <c r="U572" i="8"/>
  <c r="V572" i="8"/>
  <c r="W572" i="8"/>
  <c r="Y572" i="8"/>
  <c r="X572" i="8"/>
  <c r="Z572" i="8"/>
  <c r="AA572" i="8"/>
  <c r="AB572" i="8"/>
  <c r="AC572" i="8"/>
  <c r="AD572" i="8"/>
  <c r="AE572" i="8"/>
  <c r="AF572" i="8"/>
  <c r="F255" i="8"/>
  <c r="AG255" i="8" s="1"/>
  <c r="F361" i="8"/>
  <c r="AH361" i="8" s="1"/>
  <c r="AH350" i="8"/>
  <c r="AH359" i="8"/>
  <c r="AH349" i="8"/>
  <c r="AH342" i="8"/>
  <c r="AH357" i="8"/>
  <c r="AH344" i="8"/>
  <c r="AH348" i="8"/>
  <c r="AH352" i="8"/>
  <c r="AH356" i="8"/>
  <c r="AH355" i="8"/>
  <c r="AH353" i="8"/>
  <c r="AH345" i="8"/>
  <c r="AH354" i="8"/>
  <c r="AH343" i="8"/>
  <c r="AH351" i="8"/>
  <c r="AH338" i="8"/>
  <c r="AH358" i="8"/>
  <c r="AH347" i="8"/>
  <c r="AH360" i="8"/>
  <c r="AH346" i="8"/>
  <c r="AH339" i="8"/>
  <c r="AH341" i="8"/>
  <c r="AH340" i="8"/>
  <c r="E360" i="8"/>
  <c r="J360" i="8"/>
  <c r="K360" i="8"/>
  <c r="L360" i="8"/>
  <c r="M360" i="8"/>
  <c r="N360" i="8"/>
  <c r="O360" i="8"/>
  <c r="P360" i="8"/>
  <c r="Q360" i="8"/>
  <c r="R360" i="8"/>
  <c r="S360" i="8"/>
  <c r="T360" i="8"/>
  <c r="U360" i="8"/>
  <c r="V360" i="8"/>
  <c r="W360" i="8"/>
  <c r="X360" i="8"/>
  <c r="Y360" i="8"/>
  <c r="Z360" i="8"/>
  <c r="AA360" i="8"/>
  <c r="AB360" i="8"/>
  <c r="AC360" i="8"/>
  <c r="AD360" i="8"/>
  <c r="AE360" i="8"/>
  <c r="AF360" i="8"/>
  <c r="AH239" i="8"/>
  <c r="AH238" i="8"/>
  <c r="AH242" i="8"/>
  <c r="AH255" i="8"/>
  <c r="AH253" i="8"/>
  <c r="AH246" i="8"/>
  <c r="AH236" i="8"/>
  <c r="AH244" i="8"/>
  <c r="AH251" i="8"/>
  <c r="AH243" i="8"/>
  <c r="AH249" i="8"/>
  <c r="AH234" i="8"/>
  <c r="AH235" i="8"/>
  <c r="AH250" i="8"/>
  <c r="AH232" i="8"/>
  <c r="AH252" i="8"/>
  <c r="AH240" i="8"/>
  <c r="AH248" i="8"/>
  <c r="AH245" i="8"/>
  <c r="AH241" i="8"/>
  <c r="AH233" i="8"/>
  <c r="AH254" i="8"/>
  <c r="AH247" i="8"/>
  <c r="AH237" i="8"/>
  <c r="E255" i="8"/>
  <c r="J255" i="8"/>
  <c r="K255" i="8"/>
  <c r="L255" i="8"/>
  <c r="P255" i="8"/>
  <c r="Q255" i="8"/>
  <c r="R255" i="8"/>
  <c r="S255" i="8"/>
  <c r="T255" i="8"/>
  <c r="V255" i="8"/>
  <c r="W255" i="8"/>
  <c r="Y255" i="8"/>
  <c r="Z255" i="8"/>
  <c r="AA255" i="8"/>
  <c r="AB255" i="8"/>
  <c r="AD255" i="8"/>
  <c r="AE255" i="8"/>
  <c r="AF255" i="8"/>
  <c r="J42" i="8"/>
  <c r="Z42" i="8"/>
  <c r="Y42" i="8"/>
  <c r="R42" i="8"/>
  <c r="P42" i="8"/>
  <c r="E42" i="8"/>
  <c r="X42" i="8"/>
  <c r="Q42" i="8"/>
  <c r="AE42" i="8"/>
  <c r="W42" i="8"/>
  <c r="O42" i="8"/>
  <c r="AD42" i="8"/>
  <c r="V42" i="8"/>
  <c r="N42" i="8"/>
  <c r="AC42" i="8"/>
  <c r="U42" i="8"/>
  <c r="M42" i="8"/>
  <c r="AB42" i="8"/>
  <c r="T42" i="8"/>
  <c r="L42" i="8"/>
  <c r="AA42" i="8"/>
  <c r="S42" i="8"/>
  <c r="K42" i="8"/>
  <c r="E148" i="8"/>
  <c r="J148" i="8"/>
  <c r="K148" i="8"/>
  <c r="L148" i="8"/>
  <c r="M148" i="8"/>
  <c r="N148" i="8"/>
  <c r="O148" i="8"/>
  <c r="P148" i="8"/>
  <c r="Q148" i="8"/>
  <c r="R148" i="8"/>
  <c r="S148" i="8"/>
  <c r="T148" i="8"/>
  <c r="U148" i="8"/>
  <c r="V148" i="8"/>
  <c r="W148" i="8"/>
  <c r="Y148" i="8"/>
  <c r="X148" i="8"/>
  <c r="Z148" i="8"/>
  <c r="AA148" i="8"/>
  <c r="AB148" i="8"/>
  <c r="AC148" i="8"/>
  <c r="AD148" i="8"/>
  <c r="AE148" i="8"/>
  <c r="AF148" i="8"/>
  <c r="AG148" i="8"/>
  <c r="AH139" i="8"/>
  <c r="AH129" i="8"/>
  <c r="AH141" i="8"/>
  <c r="AH145" i="8"/>
  <c r="AH127" i="8"/>
  <c r="AH128" i="8"/>
  <c r="AH133" i="8"/>
  <c r="AH126" i="8"/>
  <c r="AH135" i="8"/>
  <c r="AH137" i="8"/>
  <c r="AH138" i="8"/>
  <c r="AH146" i="8"/>
  <c r="AH144" i="8"/>
  <c r="AH142" i="8"/>
  <c r="AH136" i="8"/>
  <c r="AH147" i="8"/>
  <c r="AH132" i="8"/>
  <c r="AH143" i="8"/>
  <c r="AH130" i="8"/>
  <c r="AH148" i="8"/>
  <c r="AH134" i="8"/>
  <c r="AH131" i="8"/>
  <c r="AH140" i="8"/>
  <c r="F43" i="8"/>
  <c r="AG43" i="8" s="1"/>
  <c r="F149" i="8"/>
  <c r="AH149" i="8" s="1"/>
  <c r="AH27" i="8"/>
  <c r="AH35" i="8"/>
  <c r="AH24" i="8"/>
  <c r="AH32" i="8"/>
  <c r="AH40" i="8"/>
  <c r="AH21" i="8"/>
  <c r="AH29" i="8"/>
  <c r="AH37" i="8"/>
  <c r="AH26" i="8"/>
  <c r="AH34" i="8"/>
  <c r="AH23" i="8"/>
  <c r="AH31" i="8"/>
  <c r="AH39" i="8"/>
  <c r="AH20" i="8"/>
  <c r="AH28" i="8"/>
  <c r="AH25" i="8"/>
  <c r="AH38" i="8"/>
  <c r="AH41" i="8"/>
  <c r="AH33" i="8"/>
  <c r="AH36" i="8"/>
  <c r="AH22" i="8"/>
  <c r="AH30" i="8"/>
  <c r="AH42" i="8"/>
  <c r="AM14" i="3"/>
  <c r="AM15" i="3" s="1"/>
  <c r="AM5" i="3"/>
  <c r="AM5" i="4"/>
  <c r="AM5" i="8"/>
  <c r="AL72" i="3"/>
  <c r="AL54" i="3"/>
  <c r="AL20" i="3"/>
  <c r="AL103" i="3"/>
  <c r="AI2" i="4"/>
  <c r="AI2" i="8"/>
  <c r="AH4" i="3"/>
  <c r="AH4" i="4"/>
  <c r="AF3" i="3"/>
  <c r="AF3" i="4"/>
  <c r="AG75" i="3"/>
  <c r="AG80" i="3" s="1"/>
  <c r="AG81" i="3" s="1"/>
  <c r="AG3" i="8" s="1"/>
  <c r="AH55" i="3"/>
  <c r="AH56" i="3" s="1"/>
  <c r="AH73" i="3"/>
  <c r="AH48" i="3"/>
  <c r="AH50" i="3" s="1"/>
  <c r="AH85" i="3" s="1"/>
  <c r="AG84" i="3"/>
  <c r="AG87" i="3" s="1"/>
  <c r="AH60" i="3"/>
  <c r="AI61" i="3" s="1"/>
  <c r="AH49" i="3"/>
  <c r="AJ33" i="3"/>
  <c r="AJ43" i="3"/>
  <c r="AJ25" i="3"/>
  <c r="AJ26" i="3" s="1"/>
  <c r="AK21" i="3"/>
  <c r="AI2" i="3"/>
  <c r="AI44" i="3"/>
  <c r="AI45" i="3" s="1"/>
  <c r="AI102" i="3"/>
  <c r="AI104" i="3" s="1"/>
  <c r="AI4" i="8" s="1"/>
  <c r="AI34" i="3"/>
  <c r="AI35" i="3" s="1"/>
  <c r="AH64" i="3"/>
  <c r="AH65" i="3" s="1"/>
  <c r="AH86" i="3" s="1"/>
  <c r="AH74" i="3"/>
  <c r="X255" i="8" l="1"/>
  <c r="O255" i="8"/>
  <c r="N255" i="8"/>
  <c r="AC255" i="8"/>
  <c r="U255" i="8"/>
  <c r="M255" i="8"/>
  <c r="F892" i="8"/>
  <c r="F998" i="8"/>
  <c r="E891" i="8"/>
  <c r="AE891" i="8"/>
  <c r="AC891" i="8"/>
  <c r="AF891" i="8"/>
  <c r="AD891" i="8"/>
  <c r="AG891" i="8"/>
  <c r="AB891" i="8"/>
  <c r="E997" i="8"/>
  <c r="AB997" i="8"/>
  <c r="AD997" i="8"/>
  <c r="AG997" i="8"/>
  <c r="AC997" i="8"/>
  <c r="AF997" i="8"/>
  <c r="AE997" i="8"/>
  <c r="AA997" i="8"/>
  <c r="AI888" i="8"/>
  <c r="AI996" i="8"/>
  <c r="AI983" i="8"/>
  <c r="AI979" i="8"/>
  <c r="AI977" i="8"/>
  <c r="AI868" i="8"/>
  <c r="AI997" i="8"/>
  <c r="AI982" i="8"/>
  <c r="AI987" i="8"/>
  <c r="AI989" i="8"/>
  <c r="AI891" i="8"/>
  <c r="AI882" i="8"/>
  <c r="AI870" i="8"/>
  <c r="AI876" i="8"/>
  <c r="AI880" i="8"/>
  <c r="AI873" i="8"/>
  <c r="AI980" i="8"/>
  <c r="AI879" i="8"/>
  <c r="AI883" i="8"/>
  <c r="AI976" i="8"/>
  <c r="AI995" i="8"/>
  <c r="AI985" i="8"/>
  <c r="AI974" i="8"/>
  <c r="AI981" i="8"/>
  <c r="AI988" i="8"/>
  <c r="AI992" i="8"/>
  <c r="AI986" i="8"/>
  <c r="AI991" i="8"/>
  <c r="AI975" i="8"/>
  <c r="AI874" i="8"/>
  <c r="AI872" i="8"/>
  <c r="AI889" i="8"/>
  <c r="AI993" i="8"/>
  <c r="AI978" i="8"/>
  <c r="AI875" i="8"/>
  <c r="AI871" i="8"/>
  <c r="AI892" i="8"/>
  <c r="AI886" i="8"/>
  <c r="AI990" i="8"/>
  <c r="AI877" i="8"/>
  <c r="AI884" i="8"/>
  <c r="AI869" i="8"/>
  <c r="AI984" i="8"/>
  <c r="AI885" i="8"/>
  <c r="AI887" i="8"/>
  <c r="AI890" i="8"/>
  <c r="AI878" i="8"/>
  <c r="AI994" i="8"/>
  <c r="AI881" i="8"/>
  <c r="E679" i="8"/>
  <c r="J679" i="8"/>
  <c r="K679" i="8"/>
  <c r="L679" i="8"/>
  <c r="M679" i="8"/>
  <c r="N679" i="8"/>
  <c r="O679" i="8"/>
  <c r="P679" i="8"/>
  <c r="Q679" i="8"/>
  <c r="R679" i="8"/>
  <c r="S679" i="8"/>
  <c r="T679" i="8"/>
  <c r="U679" i="8"/>
  <c r="V679" i="8"/>
  <c r="W679" i="8"/>
  <c r="X679" i="8"/>
  <c r="Y679" i="8"/>
  <c r="Z679" i="8"/>
  <c r="AA679" i="8"/>
  <c r="AB679" i="8"/>
  <c r="AC679" i="8"/>
  <c r="AD679" i="8"/>
  <c r="AE679" i="8"/>
  <c r="AF679" i="8"/>
  <c r="AG679" i="8"/>
  <c r="AI561" i="8"/>
  <c r="AI456" i="8"/>
  <c r="AI449" i="8"/>
  <c r="AI463" i="8"/>
  <c r="AI458" i="8"/>
  <c r="AI465" i="8"/>
  <c r="AI466" i="8"/>
  <c r="AI460" i="8"/>
  <c r="AI555" i="8"/>
  <c r="AI457" i="8"/>
  <c r="AI462" i="8"/>
  <c r="AI464" i="8"/>
  <c r="AI461" i="8"/>
  <c r="AI444" i="8"/>
  <c r="AI568" i="8"/>
  <c r="AI553" i="8"/>
  <c r="AI567" i="8"/>
  <c r="AI451" i="8"/>
  <c r="AI557" i="8"/>
  <c r="AI459" i="8"/>
  <c r="AI551" i="8"/>
  <c r="AI550" i="8"/>
  <c r="AI560" i="8"/>
  <c r="AI564" i="8"/>
  <c r="AI552" i="8"/>
  <c r="AI566" i="8"/>
  <c r="AI663" i="8"/>
  <c r="AI679" i="8"/>
  <c r="AI674" i="8"/>
  <c r="AI558" i="8"/>
  <c r="AI556" i="8"/>
  <c r="AI571" i="8"/>
  <c r="AI672" i="8"/>
  <c r="AI661" i="8"/>
  <c r="AI573" i="8"/>
  <c r="AI676" i="8"/>
  <c r="AI673" i="8"/>
  <c r="AI658" i="8"/>
  <c r="AI657" i="8"/>
  <c r="AI565" i="8"/>
  <c r="AI570" i="8"/>
  <c r="AI678" i="8"/>
  <c r="AI670" i="8"/>
  <c r="AI776" i="8"/>
  <c r="AI659" i="8"/>
  <c r="AI660" i="8"/>
  <c r="AI668" i="8"/>
  <c r="AI671" i="8"/>
  <c r="AI677" i="8"/>
  <c r="AI777" i="8"/>
  <c r="AI767" i="8"/>
  <c r="AI771" i="8"/>
  <c r="AI778" i="8"/>
  <c r="AI774" i="8"/>
  <c r="AI785" i="8"/>
  <c r="AI781" i="8"/>
  <c r="AI772" i="8"/>
  <c r="AI762" i="8"/>
  <c r="AI764" i="8"/>
  <c r="AI664" i="8"/>
  <c r="AI769" i="8"/>
  <c r="AI768" i="8"/>
  <c r="AI783" i="8"/>
  <c r="AI775" i="8"/>
  <c r="AI780" i="8"/>
  <c r="AI773" i="8"/>
  <c r="AI770" i="8"/>
  <c r="AI675" i="8"/>
  <c r="AI669" i="8"/>
  <c r="AI662" i="8"/>
  <c r="AI763" i="8"/>
  <c r="AI667" i="8"/>
  <c r="AI766" i="8"/>
  <c r="AI665" i="8"/>
  <c r="AI782" i="8"/>
  <c r="AI784" i="8"/>
  <c r="AI656" i="8"/>
  <c r="AI445" i="8"/>
  <c r="AI765" i="8"/>
  <c r="AI563" i="8"/>
  <c r="AI447" i="8"/>
  <c r="AI562" i="8"/>
  <c r="AI446" i="8"/>
  <c r="AI666" i="8"/>
  <c r="AI452" i="8"/>
  <c r="AI467" i="8"/>
  <c r="AI448" i="8"/>
  <c r="AI554" i="8"/>
  <c r="AI569" i="8"/>
  <c r="AI453" i="8"/>
  <c r="AI559" i="8"/>
  <c r="AI572" i="8"/>
  <c r="AI455" i="8"/>
  <c r="AI454" i="8"/>
  <c r="AI450" i="8"/>
  <c r="AI779" i="8"/>
  <c r="F786" i="8"/>
  <c r="AI786" i="8" s="1"/>
  <c r="F680" i="8"/>
  <c r="F468" i="8"/>
  <c r="F574" i="8"/>
  <c r="E785" i="8"/>
  <c r="J785" i="8"/>
  <c r="K785" i="8"/>
  <c r="L785" i="8"/>
  <c r="M785" i="8"/>
  <c r="N785" i="8"/>
  <c r="O785" i="8"/>
  <c r="P785" i="8"/>
  <c r="Q785" i="8"/>
  <c r="R785" i="8"/>
  <c r="S785" i="8"/>
  <c r="T785" i="8"/>
  <c r="U785" i="8"/>
  <c r="V785" i="8"/>
  <c r="W785" i="8"/>
  <c r="Y785" i="8"/>
  <c r="X785" i="8"/>
  <c r="Z785" i="8"/>
  <c r="AA785" i="8"/>
  <c r="AB785" i="8"/>
  <c r="AC785" i="8"/>
  <c r="AD785" i="8"/>
  <c r="AE785" i="8"/>
  <c r="AF785" i="8"/>
  <c r="AG785" i="8"/>
  <c r="E573" i="8"/>
  <c r="J573" i="8"/>
  <c r="K573" i="8"/>
  <c r="L573" i="8"/>
  <c r="M573" i="8"/>
  <c r="N573" i="8"/>
  <c r="O573" i="8"/>
  <c r="P573" i="8"/>
  <c r="Q573" i="8"/>
  <c r="R573" i="8"/>
  <c r="S573" i="8"/>
  <c r="T573" i="8"/>
  <c r="U573" i="8"/>
  <c r="V573" i="8"/>
  <c r="W573" i="8"/>
  <c r="Y573" i="8"/>
  <c r="X573" i="8"/>
  <c r="Z573" i="8"/>
  <c r="AA573" i="8"/>
  <c r="AB573" i="8"/>
  <c r="AC573" i="8"/>
  <c r="AD573" i="8"/>
  <c r="AE573" i="8"/>
  <c r="AF573" i="8"/>
  <c r="AG573" i="8"/>
  <c r="E467" i="8"/>
  <c r="J467" i="8"/>
  <c r="K467" i="8"/>
  <c r="L467" i="8"/>
  <c r="M467" i="8"/>
  <c r="N467" i="8"/>
  <c r="O467" i="8"/>
  <c r="P467" i="8"/>
  <c r="Q467" i="8"/>
  <c r="R467" i="8"/>
  <c r="S467" i="8"/>
  <c r="T467" i="8"/>
  <c r="U467" i="8"/>
  <c r="V467" i="8"/>
  <c r="W467" i="8"/>
  <c r="X467" i="8"/>
  <c r="Y467" i="8"/>
  <c r="Z467" i="8"/>
  <c r="AA467" i="8"/>
  <c r="AB467" i="8"/>
  <c r="AC467" i="8"/>
  <c r="AD467" i="8"/>
  <c r="AE467" i="8"/>
  <c r="AF467" i="8"/>
  <c r="AG467" i="8"/>
  <c r="E361" i="8"/>
  <c r="J361" i="8"/>
  <c r="K361" i="8"/>
  <c r="L361" i="8"/>
  <c r="M361" i="8"/>
  <c r="N361" i="8"/>
  <c r="O361" i="8"/>
  <c r="P361" i="8"/>
  <c r="Q361" i="8"/>
  <c r="R361" i="8"/>
  <c r="S361" i="8"/>
  <c r="T361" i="8"/>
  <c r="U361" i="8"/>
  <c r="V361" i="8"/>
  <c r="W361" i="8"/>
  <c r="Y361" i="8"/>
  <c r="X361" i="8"/>
  <c r="Z361" i="8"/>
  <c r="AA361" i="8"/>
  <c r="AB361" i="8"/>
  <c r="AC361" i="8"/>
  <c r="AD361" i="8"/>
  <c r="AE361" i="8"/>
  <c r="AF361" i="8"/>
  <c r="AG361" i="8"/>
  <c r="F256" i="8"/>
  <c r="AH256" i="8" s="1"/>
  <c r="F362" i="8"/>
  <c r="AI362" i="8" s="1"/>
  <c r="AI345" i="8"/>
  <c r="AI340" i="8"/>
  <c r="AI359" i="8"/>
  <c r="AI343" i="8"/>
  <c r="AI352" i="8"/>
  <c r="AI355" i="8"/>
  <c r="AI348" i="8"/>
  <c r="AI353" i="8"/>
  <c r="AI354" i="8"/>
  <c r="AI357" i="8"/>
  <c r="AI344" i="8"/>
  <c r="AI338" i="8"/>
  <c r="AI351" i="8"/>
  <c r="AI350" i="8"/>
  <c r="AI361" i="8"/>
  <c r="AI339" i="8"/>
  <c r="AI347" i="8"/>
  <c r="AI349" i="8"/>
  <c r="AI346" i="8"/>
  <c r="AI358" i="8"/>
  <c r="AI360" i="8"/>
  <c r="AI342" i="8"/>
  <c r="AI356" i="8"/>
  <c r="AI341" i="8"/>
  <c r="AI232" i="8"/>
  <c r="AI252" i="8"/>
  <c r="AI246" i="8"/>
  <c r="AI250" i="8"/>
  <c r="AI242" i="8"/>
  <c r="AI249" i="8"/>
  <c r="AI238" i="8"/>
  <c r="AI234" i="8"/>
  <c r="AI244" i="8"/>
  <c r="AI240" i="8"/>
  <c r="AI255" i="8"/>
  <c r="AI241" i="8"/>
  <c r="AI237" i="8"/>
  <c r="AI243" i="8"/>
  <c r="AI239" i="8"/>
  <c r="AI253" i="8"/>
  <c r="AI251" i="8"/>
  <c r="AI235" i="8"/>
  <c r="AI233" i="8"/>
  <c r="AI247" i="8"/>
  <c r="AI248" i="8"/>
  <c r="AI254" i="8"/>
  <c r="AI236" i="8"/>
  <c r="AI245" i="8"/>
  <c r="P256" i="8"/>
  <c r="Z256" i="8"/>
  <c r="AH43" i="8"/>
  <c r="E43" i="8"/>
  <c r="AD43" i="8"/>
  <c r="AB43" i="8"/>
  <c r="X43" i="8"/>
  <c r="Y43" i="8"/>
  <c r="V43" i="8"/>
  <c r="U43" i="8"/>
  <c r="AF43" i="8"/>
  <c r="S43" i="8"/>
  <c r="AE43" i="8"/>
  <c r="Q43" i="8"/>
  <c r="AA43" i="8"/>
  <c r="P43" i="8"/>
  <c r="O43" i="8"/>
  <c r="N43" i="8"/>
  <c r="W43" i="8"/>
  <c r="M43" i="8"/>
  <c r="L43" i="8"/>
  <c r="AC43" i="8"/>
  <c r="T43" i="8"/>
  <c r="K43" i="8"/>
  <c r="Z43" i="8"/>
  <c r="R43" i="8"/>
  <c r="J43" i="8"/>
  <c r="F44" i="8"/>
  <c r="AH44" i="8" s="1"/>
  <c r="F150" i="8"/>
  <c r="AI150" i="8" s="1"/>
  <c r="AI130" i="8"/>
  <c r="AI146" i="8"/>
  <c r="AI147" i="8"/>
  <c r="AI142" i="8"/>
  <c r="AI134" i="8"/>
  <c r="AI145" i="8"/>
  <c r="AI144" i="8"/>
  <c r="AI126" i="8"/>
  <c r="AI135" i="8"/>
  <c r="AI139" i="8"/>
  <c r="AI136" i="8"/>
  <c r="AI138" i="8"/>
  <c r="AI128" i="8"/>
  <c r="AI148" i="8"/>
  <c r="AI141" i="8"/>
  <c r="AI149" i="8"/>
  <c r="AI129" i="8"/>
  <c r="AI132" i="8"/>
  <c r="AI131" i="8"/>
  <c r="AI143" i="8"/>
  <c r="AI127" i="8"/>
  <c r="AI137" i="8"/>
  <c r="AI133" i="8"/>
  <c r="AI140" i="8"/>
  <c r="E149" i="8"/>
  <c r="J149" i="8"/>
  <c r="K149" i="8"/>
  <c r="L149" i="8"/>
  <c r="M149" i="8"/>
  <c r="N149" i="8"/>
  <c r="O149" i="8"/>
  <c r="P149" i="8"/>
  <c r="Q149" i="8"/>
  <c r="R149" i="8"/>
  <c r="S149" i="8"/>
  <c r="T149" i="8"/>
  <c r="U149" i="8"/>
  <c r="V149" i="8"/>
  <c r="W149" i="8"/>
  <c r="Y149" i="8"/>
  <c r="X149" i="8"/>
  <c r="Z149" i="8"/>
  <c r="AA149" i="8"/>
  <c r="AB149" i="8"/>
  <c r="AC149" i="8"/>
  <c r="AD149" i="8"/>
  <c r="AE149" i="8"/>
  <c r="AF149" i="8"/>
  <c r="AG149" i="8"/>
  <c r="AI22" i="8"/>
  <c r="AI30" i="8"/>
  <c r="AI38" i="8"/>
  <c r="AI27" i="8"/>
  <c r="AI35" i="8"/>
  <c r="AI24" i="8"/>
  <c r="AI32" i="8"/>
  <c r="AI40" i="8"/>
  <c r="AI21" i="8"/>
  <c r="AI29" i="8"/>
  <c r="AI37" i="8"/>
  <c r="AI26" i="8"/>
  <c r="AI34" i="8"/>
  <c r="AI23" i="8"/>
  <c r="AI31" i="8"/>
  <c r="AI25" i="8"/>
  <c r="AI41" i="8"/>
  <c r="AI33" i="8"/>
  <c r="AI36" i="8"/>
  <c r="AI39" i="8"/>
  <c r="AI43" i="8"/>
  <c r="AI20" i="8"/>
  <c r="AI28" i="8"/>
  <c r="AI42" i="8"/>
  <c r="AM20" i="3"/>
  <c r="AM103" i="3"/>
  <c r="AM54" i="3"/>
  <c r="AM72" i="3"/>
  <c r="AJ2" i="4"/>
  <c r="AJ2" i="8"/>
  <c r="AG3" i="3"/>
  <c r="AG3" i="4"/>
  <c r="AI4" i="3"/>
  <c r="AI4" i="4"/>
  <c r="AI48" i="3"/>
  <c r="AI50" i="3" s="1"/>
  <c r="AI85" i="3" s="1"/>
  <c r="AI73" i="3"/>
  <c r="AI55" i="3"/>
  <c r="AI56" i="3" s="1"/>
  <c r="AI60" i="3"/>
  <c r="AJ61" i="3" s="1"/>
  <c r="AI49" i="3"/>
  <c r="AI64" i="3"/>
  <c r="AI65" i="3" s="1"/>
  <c r="AI86" i="3" s="1"/>
  <c r="AI74" i="3"/>
  <c r="AH84" i="3"/>
  <c r="AH87" i="3" s="1"/>
  <c r="AK25" i="3"/>
  <c r="AK26" i="3" s="1"/>
  <c r="AK33" i="3"/>
  <c r="AK43" i="3"/>
  <c r="AL21" i="3"/>
  <c r="AM21" i="3" s="1"/>
  <c r="AH75" i="3"/>
  <c r="AH80" i="3" s="1"/>
  <c r="AH81" i="3" s="1"/>
  <c r="AH3" i="8" s="1"/>
  <c r="AJ34" i="3"/>
  <c r="AJ35" i="3" s="1"/>
  <c r="AJ102" i="3"/>
  <c r="AJ104" i="3" s="1"/>
  <c r="AJ4" i="8" s="1"/>
  <c r="AJ2" i="3"/>
  <c r="AJ44" i="3"/>
  <c r="AJ45" i="3" s="1"/>
  <c r="E998" i="8" l="1"/>
  <c r="AF998" i="8"/>
  <c r="AE998" i="8"/>
  <c r="AA998" i="8"/>
  <c r="AH998" i="8"/>
  <c r="AG998" i="8"/>
  <c r="AD998" i="8"/>
  <c r="F999" i="8"/>
  <c r="AJ999" i="8" s="1"/>
  <c r="F893" i="8"/>
  <c r="AI998" i="8"/>
  <c r="E892" i="8"/>
  <c r="AH892" i="8"/>
  <c r="AE892" i="8"/>
  <c r="AD892" i="8"/>
  <c r="AG892" i="8"/>
  <c r="AF892" i="8"/>
  <c r="X256" i="8"/>
  <c r="L256" i="8"/>
  <c r="AG256" i="8"/>
  <c r="V256" i="8"/>
  <c r="K256" i="8"/>
  <c r="AI256" i="8"/>
  <c r="AF256" i="8"/>
  <c r="T256" i="8"/>
  <c r="J256" i="8"/>
  <c r="AD256" i="8"/>
  <c r="S256" i="8"/>
  <c r="E256" i="8"/>
  <c r="Y256" i="8"/>
  <c r="N256" i="8"/>
  <c r="AJ983" i="8"/>
  <c r="AJ988" i="8"/>
  <c r="AJ886" i="8"/>
  <c r="AJ976" i="8"/>
  <c r="AJ989" i="8"/>
  <c r="AJ982" i="8"/>
  <c r="AJ981" i="8"/>
  <c r="AJ991" i="8"/>
  <c r="AJ879" i="8"/>
  <c r="AJ874" i="8"/>
  <c r="AJ978" i="8"/>
  <c r="AJ986" i="8"/>
  <c r="AJ998" i="8"/>
  <c r="AJ882" i="8"/>
  <c r="AJ868" i="8"/>
  <c r="AJ880" i="8"/>
  <c r="AJ995" i="8"/>
  <c r="AJ888" i="8"/>
  <c r="AJ881" i="8"/>
  <c r="AJ979" i="8"/>
  <c r="AJ883" i="8"/>
  <c r="AJ870" i="8"/>
  <c r="AJ997" i="8"/>
  <c r="AJ980" i="8"/>
  <c r="AJ994" i="8"/>
  <c r="AJ891" i="8"/>
  <c r="AJ975" i="8"/>
  <c r="AJ984" i="8"/>
  <c r="AJ992" i="8"/>
  <c r="AJ974" i="8"/>
  <c r="AJ871" i="8"/>
  <c r="AJ990" i="8"/>
  <c r="AJ987" i="8"/>
  <c r="AJ892" i="8"/>
  <c r="AJ985" i="8"/>
  <c r="AJ893" i="8"/>
  <c r="AJ890" i="8"/>
  <c r="AJ884" i="8"/>
  <c r="AJ876" i="8"/>
  <c r="AJ996" i="8"/>
  <c r="AJ869" i="8"/>
  <c r="AJ889" i="8"/>
  <c r="AJ977" i="8"/>
  <c r="AJ872" i="8"/>
  <c r="AJ887" i="8"/>
  <c r="AJ873" i="8"/>
  <c r="AJ885" i="8"/>
  <c r="AJ993" i="8"/>
  <c r="AJ878" i="8"/>
  <c r="AJ875" i="8"/>
  <c r="AJ877" i="8"/>
  <c r="AB256" i="8"/>
  <c r="R256" i="8"/>
  <c r="AA256" i="8"/>
  <c r="Q256" i="8"/>
  <c r="AA44" i="8"/>
  <c r="Q44" i="8"/>
  <c r="Z44" i="8"/>
  <c r="AI44" i="8"/>
  <c r="Y44" i="8"/>
  <c r="N44" i="8"/>
  <c r="AG44" i="8"/>
  <c r="X44" i="8"/>
  <c r="L44" i="8"/>
  <c r="P44" i="8"/>
  <c r="AF44" i="8"/>
  <c r="V44" i="8"/>
  <c r="K44" i="8"/>
  <c r="E44" i="8"/>
  <c r="AE44" i="8"/>
  <c r="T44" i="8"/>
  <c r="J44" i="8"/>
  <c r="AD44" i="8"/>
  <c r="S44" i="8"/>
  <c r="AB44" i="8"/>
  <c r="R44" i="8"/>
  <c r="E786" i="8"/>
  <c r="J786" i="8"/>
  <c r="K786" i="8"/>
  <c r="L786" i="8"/>
  <c r="M786" i="8"/>
  <c r="N786" i="8"/>
  <c r="O786" i="8"/>
  <c r="P786" i="8"/>
  <c r="Q786" i="8"/>
  <c r="R786" i="8"/>
  <c r="S786" i="8"/>
  <c r="T786" i="8"/>
  <c r="U786" i="8"/>
  <c r="V786" i="8"/>
  <c r="W786" i="8"/>
  <c r="Y786" i="8"/>
  <c r="X786" i="8"/>
  <c r="Z786" i="8"/>
  <c r="AA786" i="8"/>
  <c r="AB786" i="8"/>
  <c r="AC786" i="8"/>
  <c r="AD786" i="8"/>
  <c r="AE786" i="8"/>
  <c r="AF786" i="8"/>
  <c r="AG786" i="8"/>
  <c r="AH786" i="8"/>
  <c r="E680" i="8"/>
  <c r="J680" i="8"/>
  <c r="K680" i="8"/>
  <c r="L680" i="8"/>
  <c r="M680" i="8"/>
  <c r="N680" i="8"/>
  <c r="O680" i="8"/>
  <c r="P680" i="8"/>
  <c r="Q680" i="8"/>
  <c r="R680" i="8"/>
  <c r="S680" i="8"/>
  <c r="T680" i="8"/>
  <c r="U680" i="8"/>
  <c r="V680" i="8"/>
  <c r="W680" i="8"/>
  <c r="Y680" i="8"/>
  <c r="X680" i="8"/>
  <c r="Z680" i="8"/>
  <c r="AA680" i="8"/>
  <c r="AB680" i="8"/>
  <c r="AC680" i="8"/>
  <c r="AD680" i="8"/>
  <c r="AE680" i="8"/>
  <c r="AF680" i="8"/>
  <c r="AG680" i="8"/>
  <c r="AH680" i="8"/>
  <c r="E468" i="8"/>
  <c r="J468" i="8"/>
  <c r="K468" i="8"/>
  <c r="L468" i="8"/>
  <c r="M468" i="8"/>
  <c r="N468" i="8"/>
  <c r="O468" i="8"/>
  <c r="P468" i="8"/>
  <c r="Q468" i="8"/>
  <c r="R468" i="8"/>
  <c r="S468" i="8"/>
  <c r="T468" i="8"/>
  <c r="U468" i="8"/>
  <c r="V468" i="8"/>
  <c r="W468" i="8"/>
  <c r="Y468" i="8"/>
  <c r="X468" i="8"/>
  <c r="Z468" i="8"/>
  <c r="AA468" i="8"/>
  <c r="AB468" i="8"/>
  <c r="AC468" i="8"/>
  <c r="AD468" i="8"/>
  <c r="AE468" i="8"/>
  <c r="AF468" i="8"/>
  <c r="AG468" i="8"/>
  <c r="AH468" i="8"/>
  <c r="F787" i="8"/>
  <c r="F681" i="8"/>
  <c r="AJ681" i="8" s="1"/>
  <c r="F575" i="8"/>
  <c r="F469" i="8"/>
  <c r="AJ469" i="8" s="1"/>
  <c r="AJ561" i="8"/>
  <c r="AJ462" i="8"/>
  <c r="AJ468" i="8"/>
  <c r="AJ460" i="8"/>
  <c r="AJ553" i="8"/>
  <c r="AJ449" i="8"/>
  <c r="AJ453" i="8"/>
  <c r="AJ447" i="8"/>
  <c r="AJ455" i="8"/>
  <c r="AJ466" i="8"/>
  <c r="AJ461" i="8"/>
  <c r="AJ560" i="8"/>
  <c r="AJ457" i="8"/>
  <c r="AJ451" i="8"/>
  <c r="AJ467" i="8"/>
  <c r="AJ558" i="8"/>
  <c r="AJ574" i="8"/>
  <c r="AJ465" i="8"/>
  <c r="AJ550" i="8"/>
  <c r="AJ564" i="8"/>
  <c r="AJ565" i="8"/>
  <c r="AJ448" i="8"/>
  <c r="AJ557" i="8"/>
  <c r="AJ568" i="8"/>
  <c r="AJ551" i="8"/>
  <c r="AJ563" i="8"/>
  <c r="AJ555" i="8"/>
  <c r="AJ459" i="8"/>
  <c r="AJ463" i="8"/>
  <c r="AJ567" i="8"/>
  <c r="AJ552" i="8"/>
  <c r="AJ458" i="8"/>
  <c r="AJ678" i="8"/>
  <c r="AJ570" i="8"/>
  <c r="AJ657" i="8"/>
  <c r="AJ673" i="8"/>
  <c r="AJ664" i="8"/>
  <c r="AJ663" i="8"/>
  <c r="AJ680" i="8"/>
  <c r="AJ573" i="8"/>
  <c r="AJ569" i="8"/>
  <c r="AJ670" i="8"/>
  <c r="AJ659" i="8"/>
  <c r="AJ674" i="8"/>
  <c r="AJ658" i="8"/>
  <c r="AJ672" i="8"/>
  <c r="AJ662" i="8"/>
  <c r="AJ782" i="8"/>
  <c r="AJ772" i="8"/>
  <c r="AJ559" i="8"/>
  <c r="AJ656" i="8"/>
  <c r="AJ786" i="8"/>
  <c r="AJ775" i="8"/>
  <c r="AJ566" i="8"/>
  <c r="AJ572" i="8"/>
  <c r="AJ668" i="8"/>
  <c r="AJ676" i="8"/>
  <c r="AJ677" i="8"/>
  <c r="AJ669" i="8"/>
  <c r="AJ671" i="8"/>
  <c r="AJ665" i="8"/>
  <c r="AJ767" i="8"/>
  <c r="AJ660" i="8"/>
  <c r="AJ776" i="8"/>
  <c r="AJ785" i="8"/>
  <c r="AJ771" i="8"/>
  <c r="AJ679" i="8"/>
  <c r="AJ766" i="8"/>
  <c r="AJ774" i="8"/>
  <c r="AJ768" i="8"/>
  <c r="AJ769" i="8"/>
  <c r="AJ784" i="8"/>
  <c r="AJ661" i="8"/>
  <c r="AJ777" i="8"/>
  <c r="AJ781" i="8"/>
  <c r="AJ770" i="8"/>
  <c r="AJ764" i="8"/>
  <c r="AJ780" i="8"/>
  <c r="AJ675" i="8"/>
  <c r="AJ667" i="8"/>
  <c r="AJ464" i="8"/>
  <c r="AJ773" i="8"/>
  <c r="AJ456" i="8"/>
  <c r="AJ666" i="8"/>
  <c r="AJ765" i="8"/>
  <c r="AJ762" i="8"/>
  <c r="AJ450" i="8"/>
  <c r="AJ446" i="8"/>
  <c r="AJ452" i="8"/>
  <c r="AJ787" i="8"/>
  <c r="AJ778" i="8"/>
  <c r="AJ444" i="8"/>
  <c r="AJ562" i="8"/>
  <c r="AJ445" i="8"/>
  <c r="AJ454" i="8"/>
  <c r="AJ575" i="8"/>
  <c r="AJ554" i="8"/>
  <c r="AJ779" i="8"/>
  <c r="AJ763" i="8"/>
  <c r="AJ556" i="8"/>
  <c r="AJ783" i="8"/>
  <c r="AJ571" i="8"/>
  <c r="AI468" i="8"/>
  <c r="AI680" i="8"/>
  <c r="E574" i="8"/>
  <c r="J574" i="8"/>
  <c r="K574" i="8"/>
  <c r="L574" i="8"/>
  <c r="M574" i="8"/>
  <c r="N574" i="8"/>
  <c r="O574" i="8"/>
  <c r="P574" i="8"/>
  <c r="Q574" i="8"/>
  <c r="R574" i="8"/>
  <c r="S574" i="8"/>
  <c r="T574" i="8"/>
  <c r="U574" i="8"/>
  <c r="V574" i="8"/>
  <c r="W574" i="8"/>
  <c r="Y574" i="8"/>
  <c r="X574" i="8"/>
  <c r="Z574" i="8"/>
  <c r="AA574" i="8"/>
  <c r="AB574" i="8"/>
  <c r="AC574" i="8"/>
  <c r="AD574" i="8"/>
  <c r="AE574" i="8"/>
  <c r="AF574" i="8"/>
  <c r="AG574" i="8"/>
  <c r="AH574" i="8"/>
  <c r="AI574" i="8"/>
  <c r="F257" i="8"/>
  <c r="N257" i="8" s="1"/>
  <c r="F363" i="8"/>
  <c r="AJ363" i="8" s="1"/>
  <c r="AE256" i="8"/>
  <c r="W256" i="8"/>
  <c r="O256" i="8"/>
  <c r="E362" i="8"/>
  <c r="J362" i="8"/>
  <c r="K362" i="8"/>
  <c r="L362" i="8"/>
  <c r="M362" i="8"/>
  <c r="N362" i="8"/>
  <c r="O362" i="8"/>
  <c r="P362" i="8"/>
  <c r="Q362" i="8"/>
  <c r="R362" i="8"/>
  <c r="S362" i="8"/>
  <c r="T362" i="8"/>
  <c r="U362" i="8"/>
  <c r="V362" i="8"/>
  <c r="W362" i="8"/>
  <c r="X362" i="8"/>
  <c r="Y362" i="8"/>
  <c r="Z362" i="8"/>
  <c r="AA362" i="8"/>
  <c r="AB362" i="8"/>
  <c r="AC362" i="8"/>
  <c r="AD362" i="8"/>
  <c r="AE362" i="8"/>
  <c r="AF362" i="8"/>
  <c r="AG362" i="8"/>
  <c r="AH362" i="8"/>
  <c r="AJ345" i="8"/>
  <c r="AJ340" i="8"/>
  <c r="AJ355" i="8"/>
  <c r="AJ344" i="8"/>
  <c r="AJ359" i="8"/>
  <c r="AJ339" i="8"/>
  <c r="AJ361" i="8"/>
  <c r="AJ352" i="8"/>
  <c r="AJ349" i="8"/>
  <c r="AJ350" i="8"/>
  <c r="AJ356" i="8"/>
  <c r="AJ362" i="8"/>
  <c r="AJ342" i="8"/>
  <c r="AJ353" i="8"/>
  <c r="AJ357" i="8"/>
  <c r="AJ343" i="8"/>
  <c r="AJ354" i="8"/>
  <c r="AJ348" i="8"/>
  <c r="AJ358" i="8"/>
  <c r="AJ346" i="8"/>
  <c r="AJ360" i="8"/>
  <c r="AJ338" i="8"/>
  <c r="AJ347" i="8"/>
  <c r="AJ351" i="8"/>
  <c r="AJ341" i="8"/>
  <c r="AC256" i="8"/>
  <c r="U256" i="8"/>
  <c r="M256" i="8"/>
  <c r="AJ249" i="8"/>
  <c r="AJ244" i="8"/>
  <c r="AJ237" i="8"/>
  <c r="AJ250" i="8"/>
  <c r="AJ238" i="8"/>
  <c r="AJ245" i="8"/>
  <c r="AJ240" i="8"/>
  <c r="AJ255" i="8"/>
  <c r="AJ251" i="8"/>
  <c r="AJ252" i="8"/>
  <c r="AJ235" i="8"/>
  <c r="AJ246" i="8"/>
  <c r="AJ242" i="8"/>
  <c r="AJ243" i="8"/>
  <c r="AJ241" i="8"/>
  <c r="AJ254" i="8"/>
  <c r="AJ232" i="8"/>
  <c r="AJ236" i="8"/>
  <c r="AJ247" i="8"/>
  <c r="AJ248" i="8"/>
  <c r="AJ233" i="8"/>
  <c r="AJ256" i="8"/>
  <c r="AJ239" i="8"/>
  <c r="AJ253" i="8"/>
  <c r="AJ234" i="8"/>
  <c r="W44" i="8"/>
  <c r="O44" i="8"/>
  <c r="AC44" i="8"/>
  <c r="U44" i="8"/>
  <c r="M44" i="8"/>
  <c r="AJ130" i="8"/>
  <c r="AJ150" i="8"/>
  <c r="AJ144" i="8"/>
  <c r="AJ148" i="8"/>
  <c r="AJ133" i="8"/>
  <c r="AJ128" i="8"/>
  <c r="AJ135" i="8"/>
  <c r="AJ134" i="8"/>
  <c r="AJ142" i="8"/>
  <c r="AJ146" i="8"/>
  <c r="AJ141" i="8"/>
  <c r="AJ139" i="8"/>
  <c r="AJ126" i="8"/>
  <c r="AJ131" i="8"/>
  <c r="AJ145" i="8"/>
  <c r="AJ138" i="8"/>
  <c r="AJ143" i="8"/>
  <c r="AJ129" i="8"/>
  <c r="AJ147" i="8"/>
  <c r="AJ127" i="8"/>
  <c r="AJ137" i="8"/>
  <c r="AJ132" i="8"/>
  <c r="AJ136" i="8"/>
  <c r="AJ149" i="8"/>
  <c r="AJ140" i="8"/>
  <c r="E150" i="8"/>
  <c r="J150" i="8"/>
  <c r="K150" i="8"/>
  <c r="L150" i="8"/>
  <c r="M150" i="8"/>
  <c r="N150" i="8"/>
  <c r="O150" i="8"/>
  <c r="P150" i="8"/>
  <c r="Q150" i="8"/>
  <c r="R150" i="8"/>
  <c r="S150" i="8"/>
  <c r="T150" i="8"/>
  <c r="U150" i="8"/>
  <c r="V150" i="8"/>
  <c r="W150" i="8"/>
  <c r="X150" i="8"/>
  <c r="Y150" i="8"/>
  <c r="Z150" i="8"/>
  <c r="AA150" i="8"/>
  <c r="AB150" i="8"/>
  <c r="AC150" i="8"/>
  <c r="AD150" i="8"/>
  <c r="AE150" i="8"/>
  <c r="AF150" i="8"/>
  <c r="AG150" i="8"/>
  <c r="AH150" i="8"/>
  <c r="F45" i="8"/>
  <c r="AI45" i="8" s="1"/>
  <c r="F151" i="8"/>
  <c r="AJ25" i="8"/>
  <c r="AJ33" i="8"/>
  <c r="AJ41" i="8"/>
  <c r="AJ44" i="8"/>
  <c r="AJ22" i="8"/>
  <c r="AJ30" i="8"/>
  <c r="AJ38" i="8"/>
  <c r="AJ27" i="8"/>
  <c r="AJ35" i="8"/>
  <c r="AJ24" i="8"/>
  <c r="AJ32" i="8"/>
  <c r="AJ40" i="8"/>
  <c r="AJ21" i="8"/>
  <c r="AJ29" i="8"/>
  <c r="AJ37" i="8"/>
  <c r="AJ26" i="8"/>
  <c r="AJ23" i="8"/>
  <c r="AJ31" i="8"/>
  <c r="AJ36" i="8"/>
  <c r="AJ39" i="8"/>
  <c r="AJ43" i="8"/>
  <c r="AJ20" i="8"/>
  <c r="AJ34" i="8"/>
  <c r="AJ28" i="8"/>
  <c r="AJ42" i="8"/>
  <c r="AK2" i="4"/>
  <c r="AK2" i="8"/>
  <c r="AM33" i="3"/>
  <c r="AM25" i="3"/>
  <c r="AM26" i="3" s="1"/>
  <c r="AM2" i="8" s="1"/>
  <c r="AM43" i="3"/>
  <c r="AJ4" i="3"/>
  <c r="AJ4" i="4"/>
  <c r="AH3" i="3"/>
  <c r="AH3" i="4"/>
  <c r="AJ55" i="3"/>
  <c r="AJ56" i="3" s="1"/>
  <c r="AJ84" i="3" s="1"/>
  <c r="AJ73" i="3"/>
  <c r="AJ48" i="3"/>
  <c r="AJ50" i="3" s="1"/>
  <c r="AJ85" i="3" s="1"/>
  <c r="AI84" i="3"/>
  <c r="AI87" i="3" s="1"/>
  <c r="AL43" i="3"/>
  <c r="AL25" i="3"/>
  <c r="AL26" i="3" s="1"/>
  <c r="AL33" i="3"/>
  <c r="AJ64" i="3"/>
  <c r="AJ65" i="3" s="1"/>
  <c r="AJ86" i="3" s="1"/>
  <c r="AJ74" i="3"/>
  <c r="AJ60" i="3"/>
  <c r="AK61" i="3" s="1"/>
  <c r="AJ49" i="3"/>
  <c r="AK44" i="3"/>
  <c r="AK45" i="3" s="1"/>
  <c r="AK2" i="3"/>
  <c r="AK102" i="3"/>
  <c r="AK104" i="3" s="1"/>
  <c r="AK4" i="8" s="1"/>
  <c r="AK34" i="3"/>
  <c r="AK35" i="3" s="1"/>
  <c r="AI75" i="3"/>
  <c r="AI80" i="3" s="1"/>
  <c r="AI81" i="3" s="1"/>
  <c r="AI3" i="8" s="1"/>
  <c r="AC257" i="8" l="1"/>
  <c r="Z257" i="8"/>
  <c r="U257" i="8"/>
  <c r="R257" i="8"/>
  <c r="M257" i="8"/>
  <c r="AI257" i="8"/>
  <c r="J257" i="8"/>
  <c r="AH257" i="8"/>
  <c r="F1000" i="8"/>
  <c r="F894" i="8"/>
  <c r="E999" i="8"/>
  <c r="AF999" i="8"/>
  <c r="AD999" i="8"/>
  <c r="AG999" i="8"/>
  <c r="AH999" i="8"/>
  <c r="AE999" i="8"/>
  <c r="AI999" i="8"/>
  <c r="E893" i="8"/>
  <c r="AF893" i="8"/>
  <c r="AH893" i="8"/>
  <c r="AI893" i="8"/>
  <c r="AE893" i="8"/>
  <c r="AG893" i="8"/>
  <c r="AC893" i="8"/>
  <c r="AB257" i="8"/>
  <c r="T257" i="8"/>
  <c r="L257" i="8"/>
  <c r="AJ257" i="8"/>
  <c r="AA257" i="8"/>
  <c r="S257" i="8"/>
  <c r="K257" i="8"/>
  <c r="AG257" i="8"/>
  <c r="Y257" i="8"/>
  <c r="Q257" i="8"/>
  <c r="E257" i="8"/>
  <c r="AF257" i="8"/>
  <c r="X257" i="8"/>
  <c r="P257" i="8"/>
  <c r="AE257" i="8"/>
  <c r="W257" i="8"/>
  <c r="O257" i="8"/>
  <c r="AK995" i="8"/>
  <c r="AK982" i="8"/>
  <c r="AK976" i="8"/>
  <c r="AK888" i="8"/>
  <c r="AK998" i="8"/>
  <c r="AK980" i="8"/>
  <c r="AK997" i="8"/>
  <c r="AK996" i="8"/>
  <c r="AK994" i="8"/>
  <c r="AK894" i="8"/>
  <c r="AK988" i="8"/>
  <c r="AK999" i="8"/>
  <c r="AK979" i="8"/>
  <c r="AK989" i="8"/>
  <c r="AK981" i="8"/>
  <c r="AK1000" i="8"/>
  <c r="AK983" i="8"/>
  <c r="AK991" i="8"/>
  <c r="AK878" i="8"/>
  <c r="AK880" i="8"/>
  <c r="AK890" i="8"/>
  <c r="AK879" i="8"/>
  <c r="AK874" i="8"/>
  <c r="AK883" i="8"/>
  <c r="AK886" i="8"/>
  <c r="AK990" i="8"/>
  <c r="AK884" i="8"/>
  <c r="AK985" i="8"/>
  <c r="AK975" i="8"/>
  <c r="AK892" i="8"/>
  <c r="AK893" i="8"/>
  <c r="AK881" i="8"/>
  <c r="AK872" i="8"/>
  <c r="AK977" i="8"/>
  <c r="AK984" i="8"/>
  <c r="AK870" i="8"/>
  <c r="AK978" i="8"/>
  <c r="AK974" i="8"/>
  <c r="AK887" i="8"/>
  <c r="AK993" i="8"/>
  <c r="AK868" i="8"/>
  <c r="AK889" i="8"/>
  <c r="AK882" i="8"/>
  <c r="AK891" i="8"/>
  <c r="AK992" i="8"/>
  <c r="AK987" i="8"/>
  <c r="AK986" i="8"/>
  <c r="AK873" i="8"/>
  <c r="AK885" i="8"/>
  <c r="AK875" i="8"/>
  <c r="AK871" i="8"/>
  <c r="AK876" i="8"/>
  <c r="AK869" i="8"/>
  <c r="AK877" i="8"/>
  <c r="AD257" i="8"/>
  <c r="V257" i="8"/>
  <c r="AK561" i="8"/>
  <c r="AK553" i="8"/>
  <c r="AK565" i="8"/>
  <c r="AK455" i="8"/>
  <c r="AK448" i="8"/>
  <c r="AK449" i="8"/>
  <c r="AK463" i="8"/>
  <c r="AK447" i="8"/>
  <c r="AK469" i="8"/>
  <c r="AK456" i="8"/>
  <c r="AK563" i="8"/>
  <c r="AK468" i="8"/>
  <c r="AK550" i="8"/>
  <c r="AK567" i="8"/>
  <c r="AK566" i="8"/>
  <c r="AK462" i="8"/>
  <c r="AK457" i="8"/>
  <c r="AK465" i="8"/>
  <c r="AK555" i="8"/>
  <c r="AK564" i="8"/>
  <c r="AK568" i="8"/>
  <c r="AK573" i="8"/>
  <c r="AK466" i="8"/>
  <c r="AK459" i="8"/>
  <c r="AK571" i="8"/>
  <c r="AK574" i="8"/>
  <c r="AK570" i="8"/>
  <c r="AK664" i="8"/>
  <c r="AK668" i="8"/>
  <c r="AK552" i="8"/>
  <c r="AK674" i="8"/>
  <c r="AK660" i="8"/>
  <c r="AK657" i="8"/>
  <c r="AK672" i="8"/>
  <c r="AK659" i="8"/>
  <c r="AK679" i="8"/>
  <c r="AK680" i="8"/>
  <c r="AK656" i="8"/>
  <c r="AK569" i="8"/>
  <c r="AK775" i="8"/>
  <c r="AK669" i="8"/>
  <c r="AK678" i="8"/>
  <c r="AK777" i="8"/>
  <c r="AK554" i="8"/>
  <c r="AK784" i="8"/>
  <c r="AK558" i="8"/>
  <c r="AK572" i="8"/>
  <c r="AK663" i="8"/>
  <c r="AK762" i="8"/>
  <c r="AK769" i="8"/>
  <c r="AK765" i="8"/>
  <c r="AK774" i="8"/>
  <c r="AK779" i="8"/>
  <c r="AK773" i="8"/>
  <c r="AK676" i="8"/>
  <c r="AK772" i="8"/>
  <c r="AK768" i="8"/>
  <c r="AK783" i="8"/>
  <c r="AK665" i="8"/>
  <c r="AK778" i="8"/>
  <c r="AK780" i="8"/>
  <c r="AK781" i="8"/>
  <c r="AK787" i="8"/>
  <c r="AK767" i="8"/>
  <c r="AK776" i="8"/>
  <c r="AK771" i="8"/>
  <c r="AK782" i="8"/>
  <c r="AK785" i="8"/>
  <c r="AK673" i="8"/>
  <c r="AK766" i="8"/>
  <c r="AK770" i="8"/>
  <c r="AK675" i="8"/>
  <c r="AK467" i="8"/>
  <c r="AK464" i="8"/>
  <c r="AK445" i="8"/>
  <c r="AK670" i="8"/>
  <c r="AK452" i="8"/>
  <c r="AK681" i="8"/>
  <c r="AK551" i="8"/>
  <c r="AK763" i="8"/>
  <c r="AK662" i="8"/>
  <c r="AK677" i="8"/>
  <c r="AK764" i="8"/>
  <c r="AK786" i="8"/>
  <c r="AK460" i="8"/>
  <c r="AK458" i="8"/>
  <c r="AK559" i="8"/>
  <c r="AK671" i="8"/>
  <c r="AK453" i="8"/>
  <c r="AK560" i="8"/>
  <c r="AK562" i="8"/>
  <c r="AK454" i="8"/>
  <c r="AK575" i="8"/>
  <c r="AK658" i="8"/>
  <c r="AK661" i="8"/>
  <c r="AK667" i="8"/>
  <c r="AK444" i="8"/>
  <c r="AK461" i="8"/>
  <c r="AK446" i="8"/>
  <c r="AK450" i="8"/>
  <c r="AK666" i="8"/>
  <c r="AK451" i="8"/>
  <c r="AK556" i="8"/>
  <c r="AK557" i="8"/>
  <c r="F682" i="8"/>
  <c r="F470" i="8"/>
  <c r="AK470" i="8" s="1"/>
  <c r="F788" i="8"/>
  <c r="AK788" i="8" s="1"/>
  <c r="F576" i="8"/>
  <c r="AK576" i="8" s="1"/>
  <c r="E575" i="8"/>
  <c r="J575" i="8"/>
  <c r="K575" i="8"/>
  <c r="L575" i="8"/>
  <c r="M575" i="8"/>
  <c r="N575" i="8"/>
  <c r="O575" i="8"/>
  <c r="P575" i="8"/>
  <c r="Q575" i="8"/>
  <c r="R575" i="8"/>
  <c r="S575" i="8"/>
  <c r="T575" i="8"/>
  <c r="U575" i="8"/>
  <c r="V575" i="8"/>
  <c r="W575" i="8"/>
  <c r="X575" i="8"/>
  <c r="Y575" i="8"/>
  <c r="Z575" i="8"/>
  <c r="AA575" i="8"/>
  <c r="AB575" i="8"/>
  <c r="AC575" i="8"/>
  <c r="AD575" i="8"/>
  <c r="AE575" i="8"/>
  <c r="AF575" i="8"/>
  <c r="AG575" i="8"/>
  <c r="AH575" i="8"/>
  <c r="AI575" i="8"/>
  <c r="E681" i="8"/>
  <c r="J681" i="8"/>
  <c r="K681" i="8"/>
  <c r="L681" i="8"/>
  <c r="M681" i="8"/>
  <c r="N681" i="8"/>
  <c r="O681" i="8"/>
  <c r="P681" i="8"/>
  <c r="Q681" i="8"/>
  <c r="R681" i="8"/>
  <c r="S681" i="8"/>
  <c r="T681" i="8"/>
  <c r="U681" i="8"/>
  <c r="V681" i="8"/>
  <c r="W681" i="8"/>
  <c r="Y681" i="8"/>
  <c r="X681" i="8"/>
  <c r="Z681" i="8"/>
  <c r="AA681" i="8"/>
  <c r="AB681" i="8"/>
  <c r="AC681" i="8"/>
  <c r="AD681" i="8"/>
  <c r="AE681" i="8"/>
  <c r="AF681" i="8"/>
  <c r="AG681" i="8"/>
  <c r="AH681" i="8"/>
  <c r="AI681" i="8"/>
  <c r="E787" i="8"/>
  <c r="J787" i="8"/>
  <c r="K787" i="8"/>
  <c r="L787" i="8"/>
  <c r="M787" i="8"/>
  <c r="N787" i="8"/>
  <c r="O787" i="8"/>
  <c r="P787" i="8"/>
  <c r="Q787" i="8"/>
  <c r="R787" i="8"/>
  <c r="S787" i="8"/>
  <c r="T787" i="8"/>
  <c r="U787" i="8"/>
  <c r="V787" i="8"/>
  <c r="W787" i="8"/>
  <c r="X787" i="8"/>
  <c r="Y787" i="8"/>
  <c r="Z787" i="8"/>
  <c r="AA787" i="8"/>
  <c r="AB787" i="8"/>
  <c r="AC787" i="8"/>
  <c r="AD787" i="8"/>
  <c r="AE787" i="8"/>
  <c r="AF787" i="8"/>
  <c r="AG787" i="8"/>
  <c r="AH787" i="8"/>
  <c r="AI787" i="8"/>
  <c r="E469" i="8"/>
  <c r="J469" i="8"/>
  <c r="K469" i="8"/>
  <c r="L469" i="8"/>
  <c r="M469" i="8"/>
  <c r="N469" i="8"/>
  <c r="O469" i="8"/>
  <c r="P469" i="8"/>
  <c r="Q469" i="8"/>
  <c r="R469" i="8"/>
  <c r="S469" i="8"/>
  <c r="T469" i="8"/>
  <c r="U469" i="8"/>
  <c r="V469" i="8"/>
  <c r="W469" i="8"/>
  <c r="Y469" i="8"/>
  <c r="X469" i="8"/>
  <c r="Z469" i="8"/>
  <c r="AA469" i="8"/>
  <c r="AB469" i="8"/>
  <c r="AC469" i="8"/>
  <c r="AD469" i="8"/>
  <c r="AE469" i="8"/>
  <c r="AF469" i="8"/>
  <c r="AG469" i="8"/>
  <c r="AH469" i="8"/>
  <c r="AI469" i="8"/>
  <c r="E363" i="8"/>
  <c r="J363" i="8"/>
  <c r="K363" i="8"/>
  <c r="L363" i="8"/>
  <c r="M363" i="8"/>
  <c r="N363" i="8"/>
  <c r="O363" i="8"/>
  <c r="P363" i="8"/>
  <c r="Q363" i="8"/>
  <c r="R363" i="8"/>
  <c r="S363" i="8"/>
  <c r="T363" i="8"/>
  <c r="U363" i="8"/>
  <c r="V363" i="8"/>
  <c r="W363" i="8"/>
  <c r="X363" i="8"/>
  <c r="Y363" i="8"/>
  <c r="Z363" i="8"/>
  <c r="AA363" i="8"/>
  <c r="AB363" i="8"/>
  <c r="AC363" i="8"/>
  <c r="AD363" i="8"/>
  <c r="AE363" i="8"/>
  <c r="AF363" i="8"/>
  <c r="AG363" i="8"/>
  <c r="AH363" i="8"/>
  <c r="AI363" i="8"/>
  <c r="AK345" i="8"/>
  <c r="AK353" i="8"/>
  <c r="AK348" i="8"/>
  <c r="AK355" i="8"/>
  <c r="AK349" i="8"/>
  <c r="AK357" i="8"/>
  <c r="AK362" i="8"/>
  <c r="AK351" i="8"/>
  <c r="AK352" i="8"/>
  <c r="AK359" i="8"/>
  <c r="AK363" i="8"/>
  <c r="AK340" i="8"/>
  <c r="AK361" i="8"/>
  <c r="AK338" i="8"/>
  <c r="AK360" i="8"/>
  <c r="AK343" i="8"/>
  <c r="AK350" i="8"/>
  <c r="AK356" i="8"/>
  <c r="AK358" i="8"/>
  <c r="AK344" i="8"/>
  <c r="AK346" i="8"/>
  <c r="AK339" i="8"/>
  <c r="AK342" i="8"/>
  <c r="AK347" i="8"/>
  <c r="AK354" i="8"/>
  <c r="AK341" i="8"/>
  <c r="F258" i="8"/>
  <c r="AJ258" i="8" s="1"/>
  <c r="F364" i="8"/>
  <c r="AK364" i="8" s="1"/>
  <c r="AK246" i="8"/>
  <c r="AK248" i="8"/>
  <c r="AK257" i="8"/>
  <c r="AK253" i="8"/>
  <c r="AK241" i="8"/>
  <c r="AK235" i="8"/>
  <c r="AK254" i="8"/>
  <c r="AK236" i="8"/>
  <c r="AK243" i="8"/>
  <c r="AK233" i="8"/>
  <c r="AK232" i="8"/>
  <c r="AK244" i="8"/>
  <c r="AK239" i="8"/>
  <c r="AK240" i="8"/>
  <c r="AK242" i="8"/>
  <c r="AK251" i="8"/>
  <c r="AK252" i="8"/>
  <c r="AK234" i="8"/>
  <c r="AK250" i="8"/>
  <c r="AK238" i="8"/>
  <c r="AK237" i="8"/>
  <c r="AK255" i="8"/>
  <c r="AK245" i="8"/>
  <c r="AK249" i="8"/>
  <c r="AK247" i="8"/>
  <c r="AK256" i="8"/>
  <c r="AF45" i="8"/>
  <c r="X45" i="8"/>
  <c r="E45" i="8"/>
  <c r="Y45" i="8"/>
  <c r="AB45" i="8"/>
  <c r="V45" i="8"/>
  <c r="AC45" i="8"/>
  <c r="AJ45" i="8"/>
  <c r="R45" i="8"/>
  <c r="AH45" i="8"/>
  <c r="M45" i="8"/>
  <c r="K45" i="8"/>
  <c r="AA45" i="8"/>
  <c r="AG45" i="8"/>
  <c r="T45" i="8"/>
  <c r="S45" i="8"/>
  <c r="J45" i="8"/>
  <c r="AD45" i="8"/>
  <c r="U45" i="8"/>
  <c r="Z45" i="8"/>
  <c r="P45" i="8"/>
  <c r="N45" i="8"/>
  <c r="F46" i="8"/>
  <c r="N46" i="8" s="1"/>
  <c r="F152" i="8"/>
  <c r="AK152" i="8" s="1"/>
  <c r="L45" i="8"/>
  <c r="Q45" i="8"/>
  <c r="E151" i="8"/>
  <c r="J151" i="8"/>
  <c r="K151" i="8"/>
  <c r="L151" i="8"/>
  <c r="M151" i="8"/>
  <c r="N151" i="8"/>
  <c r="O151" i="8"/>
  <c r="P151" i="8"/>
  <c r="Q151" i="8"/>
  <c r="R151" i="8"/>
  <c r="S151" i="8"/>
  <c r="T151" i="8"/>
  <c r="U151" i="8"/>
  <c r="V151" i="8"/>
  <c r="W151" i="8"/>
  <c r="Y151" i="8"/>
  <c r="X151" i="8"/>
  <c r="Z151" i="8"/>
  <c r="AA151" i="8"/>
  <c r="AB151" i="8"/>
  <c r="AC151" i="8"/>
  <c r="AD151" i="8"/>
  <c r="AE151" i="8"/>
  <c r="AF151" i="8"/>
  <c r="AG151" i="8"/>
  <c r="AH151" i="8"/>
  <c r="AI151" i="8"/>
  <c r="AK127" i="8"/>
  <c r="AK131" i="8"/>
  <c r="AK151" i="8"/>
  <c r="AK138" i="8"/>
  <c r="AK135" i="8"/>
  <c r="AK146" i="8"/>
  <c r="AK137" i="8"/>
  <c r="AK130" i="8"/>
  <c r="AK144" i="8"/>
  <c r="AK139" i="8"/>
  <c r="AK149" i="8"/>
  <c r="AK145" i="8"/>
  <c r="AK134" i="8"/>
  <c r="AK147" i="8"/>
  <c r="AK126" i="8"/>
  <c r="AK133" i="8"/>
  <c r="AK150" i="8"/>
  <c r="AK141" i="8"/>
  <c r="AK129" i="8"/>
  <c r="AK132" i="8"/>
  <c r="AK136" i="8"/>
  <c r="AK128" i="8"/>
  <c r="AK148" i="8"/>
  <c r="AK143" i="8"/>
  <c r="AK142" i="8"/>
  <c r="AK140" i="8"/>
  <c r="AE45" i="8"/>
  <c r="W45" i="8"/>
  <c r="O45" i="8"/>
  <c r="AJ151" i="8"/>
  <c r="AK20" i="8"/>
  <c r="AK28" i="8"/>
  <c r="AK36" i="8"/>
  <c r="AK25" i="8"/>
  <c r="AK33" i="8"/>
  <c r="AK41" i="8"/>
  <c r="AK44" i="8"/>
  <c r="AK22" i="8"/>
  <c r="AK30" i="8"/>
  <c r="AK38" i="8"/>
  <c r="AK27" i="8"/>
  <c r="AK35" i="8"/>
  <c r="AK24" i="8"/>
  <c r="AK32" i="8"/>
  <c r="AK40" i="8"/>
  <c r="AK21" i="8"/>
  <c r="AK29" i="8"/>
  <c r="AK26" i="8"/>
  <c r="AK42" i="8"/>
  <c r="AK45" i="8"/>
  <c r="AK23" i="8"/>
  <c r="AK31" i="8"/>
  <c r="AK39" i="8"/>
  <c r="AK43" i="8"/>
  <c r="AK34" i="8"/>
  <c r="AK37" i="8"/>
  <c r="AL2" i="4"/>
  <c r="AL2" i="8"/>
  <c r="AM2" i="3"/>
  <c r="AM44" i="3"/>
  <c r="AM45" i="3" s="1"/>
  <c r="AM34" i="3"/>
  <c r="AM35" i="3" s="1"/>
  <c r="AM102" i="3"/>
  <c r="AM2" i="4"/>
  <c r="AK4" i="3"/>
  <c r="AK4" i="4"/>
  <c r="AI3" i="3"/>
  <c r="AI3" i="4"/>
  <c r="AJ87" i="3"/>
  <c r="AK73" i="3"/>
  <c r="AK48" i="3"/>
  <c r="AK50" i="3" s="1"/>
  <c r="AK85" i="3" s="1"/>
  <c r="AK55" i="3"/>
  <c r="AK56" i="3" s="1"/>
  <c r="AK84" i="3" s="1"/>
  <c r="AL102" i="3"/>
  <c r="AL104" i="3" s="1"/>
  <c r="AL4" i="8" s="1"/>
  <c r="AL44" i="3"/>
  <c r="AL45" i="3" s="1"/>
  <c r="AL2" i="3"/>
  <c r="AL34" i="3"/>
  <c r="AL35" i="3" s="1"/>
  <c r="AK60" i="3"/>
  <c r="AL61" i="3" s="1"/>
  <c r="AK49" i="3"/>
  <c r="AK64" i="3"/>
  <c r="AK65" i="3" s="1"/>
  <c r="AK86" i="3" s="1"/>
  <c r="AK74" i="3"/>
  <c r="AJ75" i="3"/>
  <c r="AJ80" i="3" s="1"/>
  <c r="AJ81" i="3" s="1"/>
  <c r="AJ3" i="8" s="1"/>
  <c r="H35" i="3" l="1"/>
  <c r="H45" i="3"/>
  <c r="F1001" i="8"/>
  <c r="F895" i="8"/>
  <c r="E894" i="8"/>
  <c r="AG894" i="8"/>
  <c r="AI894" i="8"/>
  <c r="AH894" i="8"/>
  <c r="AF894" i="8"/>
  <c r="AJ894" i="8"/>
  <c r="E1000" i="8"/>
  <c r="AI1000" i="8"/>
  <c r="AG1000" i="8"/>
  <c r="AH1000" i="8"/>
  <c r="AF1000" i="8"/>
  <c r="AJ1000" i="8"/>
  <c r="AL1001" i="8"/>
  <c r="AL976" i="8"/>
  <c r="AL882" i="8"/>
  <c r="AL983" i="8"/>
  <c r="AL982" i="8"/>
  <c r="AL979" i="8"/>
  <c r="AL994" i="8"/>
  <c r="AL993" i="8"/>
  <c r="AL989" i="8"/>
  <c r="AL988" i="8"/>
  <c r="AL997" i="8"/>
  <c r="AL1000" i="8"/>
  <c r="AL991" i="8"/>
  <c r="AL998" i="8"/>
  <c r="AL999" i="8"/>
  <c r="AL980" i="8"/>
  <c r="AL874" i="8"/>
  <c r="AL876" i="8"/>
  <c r="AL879" i="8"/>
  <c r="AL888" i="8"/>
  <c r="AL975" i="8"/>
  <c r="AL889" i="8"/>
  <c r="AL978" i="8"/>
  <c r="AL992" i="8"/>
  <c r="AL985" i="8"/>
  <c r="AL892" i="8"/>
  <c r="AL977" i="8"/>
  <c r="AL895" i="8"/>
  <c r="AL974" i="8"/>
  <c r="AL893" i="8"/>
  <c r="AL885" i="8"/>
  <c r="AL871" i="8"/>
  <c r="AL984" i="8"/>
  <c r="AL981" i="8"/>
  <c r="AL884" i="8"/>
  <c r="AL877" i="8"/>
  <c r="AL883" i="8"/>
  <c r="AL880" i="8"/>
  <c r="AL986" i="8"/>
  <c r="AL872" i="8"/>
  <c r="AL990" i="8"/>
  <c r="AL869" i="8"/>
  <c r="AL875" i="8"/>
  <c r="AL887" i="8"/>
  <c r="AL878" i="8"/>
  <c r="AL891" i="8"/>
  <c r="AL987" i="8"/>
  <c r="AL894" i="8"/>
  <c r="AL996" i="8"/>
  <c r="AL868" i="8"/>
  <c r="AL995" i="8"/>
  <c r="AL886" i="8"/>
  <c r="AL873" i="8"/>
  <c r="AL890" i="8"/>
  <c r="AL881" i="8"/>
  <c r="AL870" i="8"/>
  <c r="E258" i="8"/>
  <c r="AH258" i="8"/>
  <c r="AD258" i="8"/>
  <c r="Z258" i="8"/>
  <c r="Y258" i="8"/>
  <c r="U258" i="8"/>
  <c r="R258" i="8"/>
  <c r="AK258" i="8"/>
  <c r="P258" i="8"/>
  <c r="AI258" i="8"/>
  <c r="K258" i="8"/>
  <c r="W258" i="8"/>
  <c r="AF258" i="8"/>
  <c r="Q258" i="8"/>
  <c r="AA258" i="8"/>
  <c r="N258" i="8"/>
  <c r="AC258" i="8"/>
  <c r="S258" i="8"/>
  <c r="J258" i="8"/>
  <c r="E682" i="8"/>
  <c r="J682" i="8"/>
  <c r="K682" i="8"/>
  <c r="L682" i="8"/>
  <c r="M682" i="8"/>
  <c r="N682" i="8"/>
  <c r="O682" i="8"/>
  <c r="P682" i="8"/>
  <c r="Q682" i="8"/>
  <c r="R682" i="8"/>
  <c r="S682" i="8"/>
  <c r="T682" i="8"/>
  <c r="U682" i="8"/>
  <c r="V682" i="8"/>
  <c r="W682" i="8"/>
  <c r="Y682" i="8"/>
  <c r="X682" i="8"/>
  <c r="Z682" i="8"/>
  <c r="AA682" i="8"/>
  <c r="AB682" i="8"/>
  <c r="AC682" i="8"/>
  <c r="AD682" i="8"/>
  <c r="AE682" i="8"/>
  <c r="AF682" i="8"/>
  <c r="AG682" i="8"/>
  <c r="AH682" i="8"/>
  <c r="AI682" i="8"/>
  <c r="AJ682" i="8"/>
  <c r="F789" i="8"/>
  <c r="F683" i="8"/>
  <c r="AL683" i="8" s="1"/>
  <c r="F471" i="8"/>
  <c r="AL471" i="8" s="1"/>
  <c r="F577" i="8"/>
  <c r="AL577" i="8" s="1"/>
  <c r="AL466" i="8"/>
  <c r="AL568" i="8"/>
  <c r="AL553" i="8"/>
  <c r="AL448" i="8"/>
  <c r="AL449" i="8"/>
  <c r="AL461" i="8"/>
  <c r="AL457" i="8"/>
  <c r="AL463" i="8"/>
  <c r="AL469" i="8"/>
  <c r="AL454" i="8"/>
  <c r="AL460" i="8"/>
  <c r="AL458" i="8"/>
  <c r="AL555" i="8"/>
  <c r="AL571" i="8"/>
  <c r="AL557" i="8"/>
  <c r="AL455" i="8"/>
  <c r="AL561" i="8"/>
  <c r="AL552" i="8"/>
  <c r="AL447" i="8"/>
  <c r="AL464" i="8"/>
  <c r="AL567" i="8"/>
  <c r="AL574" i="8"/>
  <c r="AL468" i="8"/>
  <c r="AL566" i="8"/>
  <c r="AL456" i="8"/>
  <c r="AL563" i="8"/>
  <c r="AL572" i="8"/>
  <c r="AL564" i="8"/>
  <c r="AL674" i="8"/>
  <c r="AL576" i="8"/>
  <c r="AL570" i="8"/>
  <c r="AL662" i="8"/>
  <c r="AL459" i="8"/>
  <c r="AL669" i="8"/>
  <c r="AL680" i="8"/>
  <c r="AL565" i="8"/>
  <c r="AL664" i="8"/>
  <c r="AL657" i="8"/>
  <c r="AL663" i="8"/>
  <c r="AL575" i="8"/>
  <c r="AL668" i="8"/>
  <c r="AL676" i="8"/>
  <c r="AL762" i="8"/>
  <c r="AL682" i="8"/>
  <c r="AL661" i="8"/>
  <c r="AL573" i="8"/>
  <c r="AL656" i="8"/>
  <c r="AL670" i="8"/>
  <c r="AL769" i="8"/>
  <c r="AL775" i="8"/>
  <c r="AL672" i="8"/>
  <c r="AL766" i="8"/>
  <c r="AL773" i="8"/>
  <c r="AL677" i="8"/>
  <c r="AL763" i="8"/>
  <c r="AL786" i="8"/>
  <c r="AL767" i="8"/>
  <c r="AL774" i="8"/>
  <c r="AL681" i="8"/>
  <c r="AL765" i="8"/>
  <c r="AL772" i="8"/>
  <c r="AL776" i="8"/>
  <c r="AL764" i="8"/>
  <c r="AL770" i="8"/>
  <c r="AL679" i="8"/>
  <c r="AL658" i="8"/>
  <c r="AL788" i="8"/>
  <c r="AL771" i="8"/>
  <c r="AL781" i="8"/>
  <c r="AL785" i="8"/>
  <c r="AL783" i="8"/>
  <c r="AL780" i="8"/>
  <c r="AL782" i="8"/>
  <c r="AL778" i="8"/>
  <c r="AL779" i="8"/>
  <c r="AL671" i="8"/>
  <c r="AL558" i="8"/>
  <c r="AL445" i="8"/>
  <c r="AL659" i="8"/>
  <c r="AL446" i="8"/>
  <c r="AL660" i="8"/>
  <c r="AL465" i="8"/>
  <c r="AL665" i="8"/>
  <c r="AL452" i="8"/>
  <c r="AL667" i="8"/>
  <c r="AL560" i="8"/>
  <c r="AL451" i="8"/>
  <c r="AL569" i="8"/>
  <c r="AL450" i="8"/>
  <c r="AL462" i="8"/>
  <c r="AL470" i="8"/>
  <c r="AL550" i="8"/>
  <c r="AL768" i="8"/>
  <c r="AL673" i="8"/>
  <c r="AL467" i="8"/>
  <c r="AL556" i="8"/>
  <c r="AL562" i="8"/>
  <c r="AL551" i="8"/>
  <c r="AL444" i="8"/>
  <c r="AL666" i="8"/>
  <c r="AL559" i="8"/>
  <c r="AL554" i="8"/>
  <c r="AL453" i="8"/>
  <c r="AL777" i="8"/>
  <c r="AL675" i="8"/>
  <c r="AL678" i="8"/>
  <c r="AL784" i="8"/>
  <c r="AL787" i="8"/>
  <c r="AG258" i="8"/>
  <c r="X258" i="8"/>
  <c r="O258" i="8"/>
  <c r="E576" i="8"/>
  <c r="J576" i="8"/>
  <c r="K576" i="8"/>
  <c r="L576" i="8"/>
  <c r="M576" i="8"/>
  <c r="N576" i="8"/>
  <c r="O576" i="8"/>
  <c r="P576" i="8"/>
  <c r="Q576" i="8"/>
  <c r="R576" i="8"/>
  <c r="S576" i="8"/>
  <c r="T576" i="8"/>
  <c r="U576" i="8"/>
  <c r="V576" i="8"/>
  <c r="W576" i="8"/>
  <c r="X576" i="8"/>
  <c r="Y576" i="8"/>
  <c r="Z576" i="8"/>
  <c r="AA576" i="8"/>
  <c r="AB576" i="8"/>
  <c r="AC576" i="8"/>
  <c r="AD576" i="8"/>
  <c r="AE576" i="8"/>
  <c r="AF576" i="8"/>
  <c r="AG576" i="8"/>
  <c r="AH576" i="8"/>
  <c r="AI576" i="8"/>
  <c r="AJ576" i="8"/>
  <c r="AK682" i="8"/>
  <c r="AE258" i="8"/>
  <c r="V258" i="8"/>
  <c r="M258" i="8"/>
  <c r="E788" i="8"/>
  <c r="J788" i="8"/>
  <c r="K788" i="8"/>
  <c r="L788" i="8"/>
  <c r="M788" i="8"/>
  <c r="N788" i="8"/>
  <c r="O788" i="8"/>
  <c r="P788" i="8"/>
  <c r="Q788" i="8"/>
  <c r="R788" i="8"/>
  <c r="S788" i="8"/>
  <c r="T788" i="8"/>
  <c r="U788" i="8"/>
  <c r="V788" i="8"/>
  <c r="W788" i="8"/>
  <c r="Y788" i="8"/>
  <c r="X788" i="8"/>
  <c r="Z788" i="8"/>
  <c r="AA788" i="8"/>
  <c r="AB788" i="8"/>
  <c r="AC788" i="8"/>
  <c r="AD788" i="8"/>
  <c r="AE788" i="8"/>
  <c r="AF788" i="8"/>
  <c r="AG788" i="8"/>
  <c r="AH788" i="8"/>
  <c r="AI788" i="8"/>
  <c r="AJ788" i="8"/>
  <c r="E470" i="8"/>
  <c r="J470" i="8"/>
  <c r="K470" i="8"/>
  <c r="L470" i="8"/>
  <c r="M470" i="8"/>
  <c r="N470" i="8"/>
  <c r="O470" i="8"/>
  <c r="P470" i="8"/>
  <c r="Q470" i="8"/>
  <c r="R470" i="8"/>
  <c r="S470" i="8"/>
  <c r="T470" i="8"/>
  <c r="U470" i="8"/>
  <c r="V470" i="8"/>
  <c r="W470" i="8"/>
  <c r="X470" i="8"/>
  <c r="Y470" i="8"/>
  <c r="Z470" i="8"/>
  <c r="AA470" i="8"/>
  <c r="AB470" i="8"/>
  <c r="AC470" i="8"/>
  <c r="AD470" i="8"/>
  <c r="AE470" i="8"/>
  <c r="AF470" i="8"/>
  <c r="AG470" i="8"/>
  <c r="AH470" i="8"/>
  <c r="AI470" i="8"/>
  <c r="AJ470" i="8"/>
  <c r="E364" i="8"/>
  <c r="J364" i="8"/>
  <c r="K364" i="8"/>
  <c r="L364" i="8"/>
  <c r="M364" i="8"/>
  <c r="N364" i="8"/>
  <c r="O364" i="8"/>
  <c r="P364" i="8"/>
  <c r="Q364" i="8"/>
  <c r="R364" i="8"/>
  <c r="S364" i="8"/>
  <c r="T364" i="8"/>
  <c r="U364" i="8"/>
  <c r="V364" i="8"/>
  <c r="W364" i="8"/>
  <c r="X364" i="8"/>
  <c r="Y364" i="8"/>
  <c r="Z364" i="8"/>
  <c r="AA364" i="8"/>
  <c r="AB364" i="8"/>
  <c r="AC364" i="8"/>
  <c r="AD364" i="8"/>
  <c r="AE364" i="8"/>
  <c r="AF364" i="8"/>
  <c r="AG364" i="8"/>
  <c r="AH364" i="8"/>
  <c r="AI364" i="8"/>
  <c r="AJ364" i="8"/>
  <c r="AL361" i="8"/>
  <c r="AL357" i="8"/>
  <c r="AL360" i="8"/>
  <c r="AL352" i="8"/>
  <c r="AL364" i="8"/>
  <c r="AL345" i="8"/>
  <c r="AL355" i="8"/>
  <c r="AL351" i="8"/>
  <c r="AL344" i="8"/>
  <c r="AL350" i="8"/>
  <c r="AL363" i="8"/>
  <c r="AL340" i="8"/>
  <c r="AL348" i="8"/>
  <c r="AL356" i="8"/>
  <c r="AL359" i="8"/>
  <c r="AL362" i="8"/>
  <c r="AL347" i="8"/>
  <c r="AL338" i="8"/>
  <c r="AL353" i="8"/>
  <c r="AL346" i="8"/>
  <c r="AL343" i="8"/>
  <c r="AL339" i="8"/>
  <c r="AL358" i="8"/>
  <c r="AL342" i="8"/>
  <c r="AL354" i="8"/>
  <c r="AL349" i="8"/>
  <c r="AL341" i="8"/>
  <c r="F259" i="8"/>
  <c r="O259" i="8" s="1"/>
  <c r="F365" i="8"/>
  <c r="AB258" i="8"/>
  <c r="T258" i="8"/>
  <c r="L258" i="8"/>
  <c r="AL255" i="8"/>
  <c r="AL237" i="8"/>
  <c r="AL239" i="8"/>
  <c r="AL241" i="8"/>
  <c r="AL232" i="8"/>
  <c r="AL245" i="8"/>
  <c r="AL257" i="8"/>
  <c r="AL235" i="8"/>
  <c r="AL242" i="8"/>
  <c r="AL253" i="8"/>
  <c r="AL243" i="8"/>
  <c r="AL251" i="8"/>
  <c r="AL254" i="8"/>
  <c r="AL244" i="8"/>
  <c r="AL238" i="8"/>
  <c r="AL249" i="8"/>
  <c r="AL246" i="8"/>
  <c r="AL240" i="8"/>
  <c r="AL250" i="8"/>
  <c r="AL248" i="8"/>
  <c r="AL258" i="8"/>
  <c r="AL252" i="8"/>
  <c r="AL233" i="8"/>
  <c r="AL247" i="8"/>
  <c r="AL236" i="8"/>
  <c r="AL234" i="8"/>
  <c r="AL256" i="8"/>
  <c r="U46" i="8"/>
  <c r="T46" i="8"/>
  <c r="M46" i="8"/>
  <c r="L46" i="8"/>
  <c r="AC46" i="8"/>
  <c r="AB46" i="8"/>
  <c r="AI46" i="8"/>
  <c r="AA46" i="8"/>
  <c r="S46" i="8"/>
  <c r="K46" i="8"/>
  <c r="AH46" i="8"/>
  <c r="Z46" i="8"/>
  <c r="R46" i="8"/>
  <c r="J46" i="8"/>
  <c r="AG46" i="8"/>
  <c r="Y46" i="8"/>
  <c r="Q46" i="8"/>
  <c r="AF46" i="8"/>
  <c r="X46" i="8"/>
  <c r="P46" i="8"/>
  <c r="AJ46" i="8"/>
  <c r="AE46" i="8"/>
  <c r="W46" i="8"/>
  <c r="O46" i="8"/>
  <c r="E46" i="8"/>
  <c r="AK46" i="8"/>
  <c r="AD46" i="8"/>
  <c r="V46" i="8"/>
  <c r="F47" i="8"/>
  <c r="J47" i="8" s="1"/>
  <c r="F153" i="8"/>
  <c r="AL153" i="8" s="1"/>
  <c r="E152" i="8"/>
  <c r="J152" i="8"/>
  <c r="K152" i="8"/>
  <c r="L152" i="8"/>
  <c r="M152" i="8"/>
  <c r="N152" i="8"/>
  <c r="O152" i="8"/>
  <c r="P152" i="8"/>
  <c r="Q152" i="8"/>
  <c r="R152" i="8"/>
  <c r="S152" i="8"/>
  <c r="T152" i="8"/>
  <c r="U152" i="8"/>
  <c r="V152" i="8"/>
  <c r="W152" i="8"/>
  <c r="X152" i="8"/>
  <c r="Y152" i="8"/>
  <c r="Z152" i="8"/>
  <c r="AA152" i="8"/>
  <c r="AB152" i="8"/>
  <c r="AC152" i="8"/>
  <c r="AD152" i="8"/>
  <c r="AE152" i="8"/>
  <c r="AF152" i="8"/>
  <c r="AG152" i="8"/>
  <c r="AH152" i="8"/>
  <c r="AI152" i="8"/>
  <c r="AJ152" i="8"/>
  <c r="AL135" i="8"/>
  <c r="AL146" i="8"/>
  <c r="AL128" i="8"/>
  <c r="AL142" i="8"/>
  <c r="AL144" i="8"/>
  <c r="AL147" i="8"/>
  <c r="AL150" i="8"/>
  <c r="AL127" i="8"/>
  <c r="AL131" i="8"/>
  <c r="AL145" i="8"/>
  <c r="AL132" i="8"/>
  <c r="AL133" i="8"/>
  <c r="AL130" i="8"/>
  <c r="AL126" i="8"/>
  <c r="AL148" i="8"/>
  <c r="AL138" i="8"/>
  <c r="AL139" i="8"/>
  <c r="AL149" i="8"/>
  <c r="AL141" i="8"/>
  <c r="AL152" i="8"/>
  <c r="AL137" i="8"/>
  <c r="AL143" i="8"/>
  <c r="AL129" i="8"/>
  <c r="AL136" i="8"/>
  <c r="AL134" i="8"/>
  <c r="AL151" i="8"/>
  <c r="AL140" i="8"/>
  <c r="AL23" i="8"/>
  <c r="AL31" i="8"/>
  <c r="AL39" i="8"/>
  <c r="AL20" i="8"/>
  <c r="AL28" i="8"/>
  <c r="AL36" i="8"/>
  <c r="AL25" i="8"/>
  <c r="AL33" i="8"/>
  <c r="AL41" i="8"/>
  <c r="AL44" i="8"/>
  <c r="AL22" i="8"/>
  <c r="AL30" i="8"/>
  <c r="AL38" i="8"/>
  <c r="AL27" i="8"/>
  <c r="AL35" i="8"/>
  <c r="AL24" i="8"/>
  <c r="AL32" i="8"/>
  <c r="AL46" i="8"/>
  <c r="AL26" i="8"/>
  <c r="AL42" i="8"/>
  <c r="AL45" i="8"/>
  <c r="AL21" i="8"/>
  <c r="AL29" i="8"/>
  <c r="AL43" i="8"/>
  <c r="AL37" i="8"/>
  <c r="AL40" i="8"/>
  <c r="AL34" i="8"/>
  <c r="AM49" i="3"/>
  <c r="AM60" i="3"/>
  <c r="AM55" i="3"/>
  <c r="AM73" i="3"/>
  <c r="AM48" i="3"/>
  <c r="AM104" i="3"/>
  <c r="AM4" i="8" s="1"/>
  <c r="AJ3" i="3"/>
  <c r="AJ3" i="4"/>
  <c r="AL4" i="3"/>
  <c r="AL4" i="4"/>
  <c r="AK87" i="3"/>
  <c r="AL49" i="3"/>
  <c r="AL60" i="3"/>
  <c r="AM61" i="3" s="1"/>
  <c r="H61" i="3" s="1"/>
  <c r="AL55" i="3"/>
  <c r="AL56" i="3" s="1"/>
  <c r="AL84" i="3" s="1"/>
  <c r="AL73" i="3"/>
  <c r="AL48" i="3"/>
  <c r="AL50" i="3" s="1"/>
  <c r="AL85" i="3" s="1"/>
  <c r="AL64" i="3"/>
  <c r="AL65" i="3" s="1"/>
  <c r="AL86" i="3" s="1"/>
  <c r="AL74" i="3"/>
  <c r="AK75" i="3"/>
  <c r="AK80" i="3" s="1"/>
  <c r="AK81" i="3" s="1"/>
  <c r="AK3" i="8" s="1"/>
  <c r="H74" i="3" l="1"/>
  <c r="H64" i="3"/>
  <c r="H60" i="3"/>
  <c r="H49" i="3"/>
  <c r="H73" i="3"/>
  <c r="H55" i="3"/>
  <c r="H48" i="3"/>
  <c r="AD259" i="8"/>
  <c r="F896" i="8"/>
  <c r="F1002" i="8"/>
  <c r="AM1002" i="8" s="1"/>
  <c r="E895" i="8"/>
  <c r="AE895" i="8"/>
  <c r="AK895" i="8"/>
  <c r="AG895" i="8"/>
  <c r="AH895" i="8"/>
  <c r="AI895" i="8"/>
  <c r="AJ895" i="8"/>
  <c r="E1001" i="8"/>
  <c r="AI1001" i="8"/>
  <c r="AK1001" i="8"/>
  <c r="AJ1001" i="8"/>
  <c r="AG1001" i="8"/>
  <c r="AH1001" i="8"/>
  <c r="AM997" i="8"/>
  <c r="AM981" i="8"/>
  <c r="AM994" i="8"/>
  <c r="AM1000" i="8"/>
  <c r="AM983" i="8"/>
  <c r="AM976" i="8"/>
  <c r="AM982" i="8"/>
  <c r="AM989" i="8"/>
  <c r="AM998" i="8"/>
  <c r="AM882" i="8"/>
  <c r="AM1001" i="8"/>
  <c r="AM986" i="8"/>
  <c r="AM991" i="8"/>
  <c r="AM999" i="8"/>
  <c r="AM978" i="8"/>
  <c r="AM896" i="8"/>
  <c r="AM988" i="8"/>
  <c r="AM888" i="8"/>
  <c r="AM877" i="8"/>
  <c r="AM875" i="8"/>
  <c r="AM895" i="8"/>
  <c r="AM987" i="8"/>
  <c r="AM869" i="8"/>
  <c r="AM876" i="8"/>
  <c r="AM874" i="8"/>
  <c r="AM893" i="8"/>
  <c r="AM993" i="8"/>
  <c r="AM974" i="8"/>
  <c r="AM980" i="8"/>
  <c r="AM990" i="8"/>
  <c r="AM894" i="8"/>
  <c r="AM984" i="8"/>
  <c r="AM977" i="8"/>
  <c r="AM975" i="8"/>
  <c r="AM979" i="8"/>
  <c r="AM886" i="8"/>
  <c r="AM891" i="8"/>
  <c r="AM889" i="8"/>
  <c r="AM872" i="8"/>
  <c r="AM885" i="8"/>
  <c r="AM870" i="8"/>
  <c r="AM884" i="8"/>
  <c r="AM996" i="8"/>
  <c r="AM992" i="8"/>
  <c r="AM880" i="8"/>
  <c r="AM873" i="8"/>
  <c r="AM881" i="8"/>
  <c r="AM890" i="8"/>
  <c r="AM868" i="8"/>
  <c r="AM871" i="8"/>
  <c r="AM995" i="8"/>
  <c r="AM883" i="8"/>
  <c r="AM887" i="8"/>
  <c r="AM879" i="8"/>
  <c r="AM985" i="8"/>
  <c r="AM892" i="8"/>
  <c r="AM878" i="8"/>
  <c r="J994" i="8"/>
  <c r="J896" i="8"/>
  <c r="J985" i="8"/>
  <c r="J883" i="8"/>
  <c r="J874" i="8"/>
  <c r="J878" i="8"/>
  <c r="K880" i="8"/>
  <c r="J884" i="8"/>
  <c r="J891" i="8"/>
  <c r="J1001" i="8"/>
  <c r="J880" i="8"/>
  <c r="J1002" i="8"/>
  <c r="J887" i="8"/>
  <c r="J995" i="8"/>
  <c r="J895" i="8"/>
  <c r="J876" i="8"/>
  <c r="J882" i="8"/>
  <c r="J893" i="8"/>
  <c r="J879" i="8"/>
  <c r="J997" i="8"/>
  <c r="J984" i="8"/>
  <c r="J999" i="8"/>
  <c r="K893" i="8"/>
  <c r="K895" i="8"/>
  <c r="J986" i="8"/>
  <c r="K991" i="8"/>
  <c r="K885" i="8"/>
  <c r="J980" i="8"/>
  <c r="K988" i="8"/>
  <c r="J993" i="8"/>
  <c r="J996" i="8"/>
  <c r="K887" i="8"/>
  <c r="J1000" i="8"/>
  <c r="K874" i="8"/>
  <c r="J992" i="8"/>
  <c r="J875" i="8"/>
  <c r="J889" i="8"/>
  <c r="J988" i="8"/>
  <c r="J998" i="8"/>
  <c r="J877" i="8"/>
  <c r="K993" i="8"/>
  <c r="J888" i="8"/>
  <c r="J886" i="8"/>
  <c r="K984" i="8"/>
  <c r="J885" i="8"/>
  <c r="K997" i="8"/>
  <c r="K986" i="8"/>
  <c r="K886" i="8"/>
  <c r="J987" i="8"/>
  <c r="J989" i="8"/>
  <c r="J982" i="8"/>
  <c r="K995" i="8"/>
  <c r="K996" i="8"/>
  <c r="J892" i="8"/>
  <c r="K890" i="8"/>
  <c r="K1000" i="8"/>
  <c r="J894" i="8"/>
  <c r="K989" i="8"/>
  <c r="K876" i="8"/>
  <c r="K889" i="8"/>
  <c r="K884" i="8"/>
  <c r="M985" i="8"/>
  <c r="L877" i="8"/>
  <c r="L875" i="8"/>
  <c r="K878" i="8"/>
  <c r="L996" i="8"/>
  <c r="K983" i="8"/>
  <c r="K985" i="8"/>
  <c r="K879" i="8"/>
  <c r="J881" i="8"/>
  <c r="J981" i="8"/>
  <c r="L997" i="8"/>
  <c r="K1001" i="8"/>
  <c r="K875" i="8"/>
  <c r="L889" i="8"/>
  <c r="K987" i="8"/>
  <c r="J890" i="8"/>
  <c r="K982" i="8"/>
  <c r="K992" i="8"/>
  <c r="K999" i="8"/>
  <c r="J991" i="8"/>
  <c r="K994" i="8"/>
  <c r="K981" i="8"/>
  <c r="K891" i="8"/>
  <c r="K883" i="8"/>
  <c r="L887" i="8"/>
  <c r="K882" i="8"/>
  <c r="L886" i="8"/>
  <c r="K892" i="8"/>
  <c r="L995" i="8"/>
  <c r="L982" i="8"/>
  <c r="J990" i="8"/>
  <c r="L990" i="8"/>
  <c r="L888" i="8"/>
  <c r="L890" i="8"/>
  <c r="J983" i="8"/>
  <c r="K877" i="8"/>
  <c r="L989" i="8"/>
  <c r="K990" i="8"/>
  <c r="L896" i="8"/>
  <c r="L987" i="8"/>
  <c r="K888" i="8"/>
  <c r="L892" i="8"/>
  <c r="K998" i="8"/>
  <c r="L891" i="8"/>
  <c r="L984" i="8"/>
  <c r="L988" i="8"/>
  <c r="L992" i="8"/>
  <c r="L993" i="8"/>
  <c r="M1000" i="8"/>
  <c r="L986" i="8"/>
  <c r="M891" i="8"/>
  <c r="L985" i="8"/>
  <c r="L876" i="8"/>
  <c r="L895" i="8"/>
  <c r="M886" i="8"/>
  <c r="M992" i="8"/>
  <c r="K894" i="8"/>
  <c r="M983" i="8"/>
  <c r="M991" i="8"/>
  <c r="K896" i="8"/>
  <c r="L882" i="8"/>
  <c r="M878" i="8"/>
  <c r="N989" i="8"/>
  <c r="M876" i="8"/>
  <c r="L881" i="8"/>
  <c r="M984" i="8"/>
  <c r="L1001" i="8"/>
  <c r="L893" i="8"/>
  <c r="L999" i="8"/>
  <c r="M998" i="8"/>
  <c r="L994" i="8"/>
  <c r="L998" i="8"/>
  <c r="L1000" i="8"/>
  <c r="L991" i="8"/>
  <c r="M885" i="8"/>
  <c r="L880" i="8"/>
  <c r="L885" i="8"/>
  <c r="M1001" i="8"/>
  <c r="N879" i="8"/>
  <c r="O1002" i="8"/>
  <c r="M883" i="8"/>
  <c r="M893" i="8"/>
  <c r="O877" i="8"/>
  <c r="N984" i="8"/>
  <c r="M894" i="8"/>
  <c r="N884" i="8"/>
  <c r="N889" i="8"/>
  <c r="M879" i="8"/>
  <c r="L883" i="8"/>
  <c r="M987" i="8"/>
  <c r="N998" i="8"/>
  <c r="M995" i="8"/>
  <c r="L1002" i="8"/>
  <c r="M895" i="8"/>
  <c r="M881" i="8"/>
  <c r="M994" i="8"/>
  <c r="L884" i="8"/>
  <c r="M889" i="8"/>
  <c r="M892" i="8"/>
  <c r="N992" i="8"/>
  <c r="N986" i="8"/>
  <c r="N888" i="8"/>
  <c r="N896" i="8"/>
  <c r="K881" i="8"/>
  <c r="M880" i="8"/>
  <c r="N877" i="8"/>
  <c r="N983" i="8"/>
  <c r="M888" i="8"/>
  <c r="L983" i="8"/>
  <c r="L879" i="8"/>
  <c r="M986" i="8"/>
  <c r="N893" i="8"/>
  <c r="N885" i="8"/>
  <c r="L878" i="8"/>
  <c r="M884" i="8"/>
  <c r="M882" i="8"/>
  <c r="N990" i="8"/>
  <c r="M890" i="8"/>
  <c r="N1001" i="8"/>
  <c r="N988" i="8"/>
  <c r="M990" i="8"/>
  <c r="O993" i="8"/>
  <c r="N892" i="8"/>
  <c r="N880" i="8"/>
  <c r="N987" i="8"/>
  <c r="O878" i="8"/>
  <c r="N999" i="8"/>
  <c r="N883" i="8"/>
  <c r="O999" i="8"/>
  <c r="N997" i="8"/>
  <c r="O894" i="8"/>
  <c r="O984" i="8"/>
  <c r="N887" i="8"/>
  <c r="O986" i="8"/>
  <c r="M887" i="8"/>
  <c r="L894" i="8"/>
  <c r="N878" i="8"/>
  <c r="M996" i="8"/>
  <c r="M989" i="8"/>
  <c r="N993" i="8"/>
  <c r="O895" i="8"/>
  <c r="N1002" i="8"/>
  <c r="O1001" i="8"/>
  <c r="M988" i="8"/>
  <c r="M1002" i="8"/>
  <c r="M993" i="8"/>
  <c r="N891" i="8"/>
  <c r="O891" i="8"/>
  <c r="N996" i="8"/>
  <c r="N995" i="8"/>
  <c r="O879" i="8"/>
  <c r="O992" i="8"/>
  <c r="M997" i="8"/>
  <c r="M896" i="8"/>
  <c r="O1000" i="8"/>
  <c r="N890" i="8"/>
  <c r="O889" i="8"/>
  <c r="O886" i="8"/>
  <c r="O991" i="8"/>
  <c r="N895" i="8"/>
  <c r="N881" i="8"/>
  <c r="O985" i="8"/>
  <c r="N985" i="8"/>
  <c r="O990" i="8"/>
  <c r="O884" i="8"/>
  <c r="P885" i="8"/>
  <c r="P880" i="8"/>
  <c r="P879" i="8"/>
  <c r="P881" i="8"/>
  <c r="O890" i="8"/>
  <c r="O885" i="8"/>
  <c r="N991" i="8"/>
  <c r="O882" i="8"/>
  <c r="O887" i="8"/>
  <c r="P882" i="8"/>
  <c r="P986" i="8"/>
  <c r="O888" i="8"/>
  <c r="P1000" i="8"/>
  <c r="O883" i="8"/>
  <c r="O989" i="8"/>
  <c r="N1000" i="8"/>
  <c r="O998" i="8"/>
  <c r="O995" i="8"/>
  <c r="O893" i="8"/>
  <c r="P887" i="8"/>
  <c r="O987" i="8"/>
  <c r="O880" i="8"/>
  <c r="P990" i="8"/>
  <c r="N894" i="8"/>
  <c r="Q892" i="8"/>
  <c r="P999" i="8"/>
  <c r="O896" i="8"/>
  <c r="N886" i="8"/>
  <c r="N994" i="8"/>
  <c r="P996" i="8"/>
  <c r="Q885" i="8"/>
  <c r="M999" i="8"/>
  <c r="P886" i="8"/>
  <c r="P890" i="8"/>
  <c r="P997" i="8"/>
  <c r="P884" i="8"/>
  <c r="P892" i="8"/>
  <c r="N882" i="8"/>
  <c r="P998" i="8"/>
  <c r="P992" i="8"/>
  <c r="P985" i="8"/>
  <c r="O988" i="8"/>
  <c r="O994" i="8"/>
  <c r="P1001" i="8"/>
  <c r="P1002" i="8"/>
  <c r="Q988" i="8"/>
  <c r="Q1000" i="8"/>
  <c r="P988" i="8"/>
  <c r="Q990" i="8"/>
  <c r="Q991" i="8"/>
  <c r="P895" i="8"/>
  <c r="P987" i="8"/>
  <c r="P888" i="8"/>
  <c r="Q883" i="8"/>
  <c r="Q891" i="8"/>
  <c r="Q995" i="8"/>
  <c r="P894" i="8"/>
  <c r="Q896" i="8"/>
  <c r="P896" i="8"/>
  <c r="P991" i="8"/>
  <c r="R987" i="8"/>
  <c r="Q997" i="8"/>
  <c r="P993" i="8"/>
  <c r="P889" i="8"/>
  <c r="Q1002" i="8"/>
  <c r="Q895" i="8"/>
  <c r="O997" i="8"/>
  <c r="P989" i="8"/>
  <c r="Q882" i="8"/>
  <c r="O881" i="8"/>
  <c r="Q887" i="8"/>
  <c r="P893" i="8"/>
  <c r="P995" i="8"/>
  <c r="Q890" i="8"/>
  <c r="O892" i="8"/>
  <c r="P891" i="8"/>
  <c r="O996" i="8"/>
  <c r="Q993" i="8"/>
  <c r="S999" i="8"/>
  <c r="R892" i="8"/>
  <c r="Q989" i="8"/>
  <c r="R890" i="8"/>
  <c r="Q889" i="8"/>
  <c r="R992" i="8"/>
  <c r="Q992" i="8"/>
  <c r="S991" i="8"/>
  <c r="P883" i="8"/>
  <c r="R996" i="8"/>
  <c r="R997" i="8"/>
  <c r="R990" i="8"/>
  <c r="R885" i="8"/>
  <c r="R993" i="8"/>
  <c r="Q987" i="8"/>
  <c r="P994" i="8"/>
  <c r="Q994" i="8"/>
  <c r="R999" i="8"/>
  <c r="R988" i="8"/>
  <c r="S992" i="8"/>
  <c r="R1001" i="8"/>
  <c r="R994" i="8"/>
  <c r="Q893" i="8"/>
  <c r="Q886" i="8"/>
  <c r="Q888" i="8"/>
  <c r="Q884" i="8"/>
  <c r="Q881" i="8"/>
  <c r="R991" i="8"/>
  <c r="Q998" i="8"/>
  <c r="Q996" i="8"/>
  <c r="R891" i="8"/>
  <c r="R883" i="8"/>
  <c r="R888" i="8"/>
  <c r="R998" i="8"/>
  <c r="Q1001" i="8"/>
  <c r="Q999" i="8"/>
  <c r="R881" i="8"/>
  <c r="R896" i="8"/>
  <c r="R887" i="8"/>
  <c r="R882" i="8"/>
  <c r="R886" i="8"/>
  <c r="R895" i="8"/>
  <c r="S895" i="8"/>
  <c r="S998" i="8"/>
  <c r="R893" i="8"/>
  <c r="S891" i="8"/>
  <c r="R995" i="8"/>
  <c r="S894" i="8"/>
  <c r="S995" i="8"/>
  <c r="S988" i="8"/>
  <c r="S888" i="8"/>
  <c r="R884" i="8"/>
  <c r="S890" i="8"/>
  <c r="S883" i="8"/>
  <c r="S1000" i="8"/>
  <c r="S996" i="8"/>
  <c r="R989" i="8"/>
  <c r="S887" i="8"/>
  <c r="S882" i="8"/>
  <c r="R1002" i="8"/>
  <c r="S885" i="8"/>
  <c r="S994" i="8"/>
  <c r="R889" i="8"/>
  <c r="S997" i="8"/>
  <c r="Q894" i="8"/>
  <c r="S990" i="8"/>
  <c r="S889" i="8"/>
  <c r="S1002" i="8"/>
  <c r="R894" i="8"/>
  <c r="T1002" i="8"/>
  <c r="T893" i="8"/>
  <c r="T884" i="8"/>
  <c r="S993" i="8"/>
  <c r="S892" i="8"/>
  <c r="T991" i="8"/>
  <c r="S893" i="8"/>
  <c r="T886" i="8"/>
  <c r="S886" i="8"/>
  <c r="T889" i="8"/>
  <c r="S896" i="8"/>
  <c r="T885" i="8"/>
  <c r="T896" i="8"/>
  <c r="T895" i="8"/>
  <c r="S884" i="8"/>
  <c r="T1001" i="8"/>
  <c r="S1001" i="8"/>
  <c r="T890" i="8"/>
  <c r="T887" i="8"/>
  <c r="T891" i="8"/>
  <c r="T998" i="8"/>
  <c r="T996" i="8"/>
  <c r="R1000" i="8"/>
  <c r="T990" i="8"/>
  <c r="T997" i="8"/>
  <c r="U992" i="8"/>
  <c r="U891" i="8"/>
  <c r="U993" i="8"/>
  <c r="U991" i="8"/>
  <c r="U888" i="8"/>
  <c r="U892" i="8"/>
  <c r="U896" i="8"/>
  <c r="T995" i="8"/>
  <c r="U994" i="8"/>
  <c r="T894" i="8"/>
  <c r="T892" i="8"/>
  <c r="U886" i="8"/>
  <c r="U996" i="8"/>
  <c r="U1000" i="8"/>
  <c r="T993" i="8"/>
  <c r="U1001" i="8"/>
  <c r="U997" i="8"/>
  <c r="U1002" i="8"/>
  <c r="T994" i="8"/>
  <c r="U890" i="8"/>
  <c r="U887" i="8"/>
  <c r="U893" i="8"/>
  <c r="U894" i="8"/>
  <c r="U999" i="8"/>
  <c r="T999" i="8"/>
  <c r="U998" i="8"/>
  <c r="T1000" i="8"/>
  <c r="T992" i="8"/>
  <c r="V893" i="8"/>
  <c r="V889" i="8"/>
  <c r="V895" i="8"/>
  <c r="V995" i="8"/>
  <c r="V890" i="8"/>
  <c r="V1001" i="8"/>
  <c r="V886" i="8"/>
  <c r="V1000" i="8"/>
  <c r="V887" i="8"/>
  <c r="U889" i="8"/>
  <c r="V1002" i="8"/>
  <c r="W895" i="8"/>
  <c r="T888" i="8"/>
  <c r="U895" i="8"/>
  <c r="V891" i="8"/>
  <c r="V999" i="8"/>
  <c r="V892" i="8"/>
  <c r="U995" i="8"/>
  <c r="V894" i="8"/>
  <c r="W891" i="8"/>
  <c r="V994" i="8"/>
  <c r="W995" i="8"/>
  <c r="W893" i="8"/>
  <c r="W997" i="8"/>
  <c r="W999" i="8"/>
  <c r="W996" i="8"/>
  <c r="V997" i="8"/>
  <c r="V993" i="8"/>
  <c r="V896" i="8"/>
  <c r="W998" i="8"/>
  <c r="V996" i="8"/>
  <c r="X994" i="8"/>
  <c r="Y995" i="8"/>
  <c r="W896" i="8"/>
  <c r="W1001" i="8"/>
  <c r="V998" i="8"/>
  <c r="W1000" i="8"/>
  <c r="V888" i="8"/>
  <c r="W890" i="8"/>
  <c r="W994" i="8"/>
  <c r="W888" i="8"/>
  <c r="W894" i="8"/>
  <c r="W887" i="8"/>
  <c r="W1002" i="8"/>
  <c r="Y895" i="8"/>
  <c r="Y889" i="8"/>
  <c r="X997" i="8"/>
  <c r="W892" i="8"/>
  <c r="X999" i="8"/>
  <c r="X995" i="8"/>
  <c r="Y999" i="8"/>
  <c r="X1000" i="8"/>
  <c r="Y994" i="8"/>
  <c r="Y997" i="8"/>
  <c r="X892" i="8"/>
  <c r="Y888" i="8"/>
  <c r="Y1000" i="8"/>
  <c r="X890" i="8"/>
  <c r="Y894" i="8"/>
  <c r="X1002" i="8"/>
  <c r="Y890" i="8"/>
  <c r="Y1002" i="8"/>
  <c r="X998" i="8"/>
  <c r="Y891" i="8"/>
  <c r="W889" i="8"/>
  <c r="X893" i="8"/>
  <c r="Y1001" i="8"/>
  <c r="X996" i="8"/>
  <c r="Z996" i="8"/>
  <c r="Y893" i="8"/>
  <c r="Z891" i="8"/>
  <c r="X894" i="8"/>
  <c r="Y998" i="8"/>
  <c r="Y996" i="8"/>
  <c r="Z997" i="8"/>
  <c r="Z895" i="8"/>
  <c r="Z896" i="8"/>
  <c r="Z894" i="8"/>
  <c r="Z999" i="8"/>
  <c r="Y892" i="8"/>
  <c r="AA996" i="8"/>
  <c r="X891" i="8"/>
  <c r="Y896" i="8"/>
  <c r="Z893" i="8"/>
  <c r="X1001" i="8"/>
  <c r="Z1000" i="8"/>
  <c r="X896" i="8"/>
  <c r="X895" i="8"/>
  <c r="AA895" i="8"/>
  <c r="Z1002" i="8"/>
  <c r="Z890" i="8"/>
  <c r="Z892" i="8"/>
  <c r="AA890" i="8"/>
  <c r="AB998" i="8"/>
  <c r="AA894" i="8"/>
  <c r="Z998" i="8"/>
  <c r="AA891" i="8"/>
  <c r="AA1002" i="8"/>
  <c r="AA999" i="8"/>
  <c r="AA892" i="8"/>
  <c r="AA893" i="8"/>
  <c r="Z1001" i="8"/>
  <c r="AC892" i="8"/>
  <c r="AB896" i="8"/>
  <c r="AB892" i="8"/>
  <c r="AA896" i="8"/>
  <c r="AB1002" i="8"/>
  <c r="AB893" i="8"/>
  <c r="AB1000" i="8"/>
  <c r="AB894" i="8"/>
  <c r="AB895" i="8"/>
  <c r="AB999" i="8"/>
  <c r="AA1000" i="8"/>
  <c r="AC1000" i="8"/>
  <c r="AC998" i="8"/>
  <c r="AC1002" i="8"/>
  <c r="AC894" i="8"/>
  <c r="AC1001" i="8"/>
  <c r="AC999" i="8"/>
  <c r="AB1001" i="8"/>
  <c r="AA1001" i="8"/>
  <c r="AD1001" i="8"/>
  <c r="AD1002" i="8"/>
  <c r="AD894" i="8"/>
  <c r="AE894" i="8"/>
  <c r="AD893" i="8"/>
  <c r="AC896" i="8"/>
  <c r="AD1000" i="8"/>
  <c r="AE1000" i="8"/>
  <c r="AE1001" i="8"/>
  <c r="AE896" i="8"/>
  <c r="AD895" i="8"/>
  <c r="AC895" i="8"/>
  <c r="AG1002" i="8"/>
  <c r="AF1001" i="8"/>
  <c r="AF895" i="8"/>
  <c r="AE1002" i="8"/>
  <c r="AF1002" i="8"/>
  <c r="AD896" i="8"/>
  <c r="AG896" i="8"/>
  <c r="AF896" i="8"/>
  <c r="AF47" i="8"/>
  <c r="AB259" i="8"/>
  <c r="V259" i="8"/>
  <c r="T259" i="8"/>
  <c r="AL259" i="8"/>
  <c r="AJ259" i="8"/>
  <c r="Y47" i="8"/>
  <c r="X47" i="8"/>
  <c r="F790" i="8"/>
  <c r="AM790" i="8" s="1"/>
  <c r="F684" i="8"/>
  <c r="F578" i="8"/>
  <c r="AM578" i="8" s="1"/>
  <c r="F472" i="8"/>
  <c r="AM472" i="8" s="1"/>
  <c r="U47" i="8"/>
  <c r="E789" i="8"/>
  <c r="J789" i="8"/>
  <c r="K789" i="8"/>
  <c r="L789" i="8"/>
  <c r="M789" i="8"/>
  <c r="N789" i="8"/>
  <c r="O789" i="8"/>
  <c r="P789" i="8"/>
  <c r="Q789" i="8"/>
  <c r="R789" i="8"/>
  <c r="S789" i="8"/>
  <c r="T789" i="8"/>
  <c r="U789" i="8"/>
  <c r="V789" i="8"/>
  <c r="W789" i="8"/>
  <c r="X789" i="8"/>
  <c r="Y789" i="8"/>
  <c r="Z789" i="8"/>
  <c r="AA789" i="8"/>
  <c r="AB789" i="8"/>
  <c r="AC789" i="8"/>
  <c r="AD789" i="8"/>
  <c r="AE789" i="8"/>
  <c r="AF789" i="8"/>
  <c r="AG789" i="8"/>
  <c r="AH789" i="8"/>
  <c r="AI789" i="8"/>
  <c r="AJ789" i="8"/>
  <c r="AK789" i="8"/>
  <c r="AM468" i="8"/>
  <c r="AM471" i="8"/>
  <c r="AM464" i="8"/>
  <c r="AM453" i="8"/>
  <c r="AM576" i="8"/>
  <c r="AM449" i="8"/>
  <c r="AM459" i="8"/>
  <c r="AM455" i="8"/>
  <c r="AM553" i="8"/>
  <c r="AM462" i="8"/>
  <c r="AM461" i="8"/>
  <c r="AM466" i="8"/>
  <c r="AM445" i="8"/>
  <c r="AM447" i="8"/>
  <c r="AM556" i="8"/>
  <c r="AM564" i="8"/>
  <c r="AM552" i="8"/>
  <c r="AM570" i="8"/>
  <c r="AM465" i="8"/>
  <c r="AM560" i="8"/>
  <c r="AM567" i="8"/>
  <c r="AM563" i="8"/>
  <c r="AM550" i="8"/>
  <c r="AM457" i="8"/>
  <c r="AM554" i="8"/>
  <c r="AM573" i="8"/>
  <c r="AM568" i="8"/>
  <c r="AM555" i="8"/>
  <c r="AM558" i="8"/>
  <c r="AM565" i="8"/>
  <c r="AM463" i="8"/>
  <c r="AM575" i="8"/>
  <c r="AM683" i="8"/>
  <c r="AM669" i="8"/>
  <c r="AM671" i="8"/>
  <c r="AM681" i="8"/>
  <c r="AM557" i="8"/>
  <c r="AM574" i="8"/>
  <c r="AM668" i="8"/>
  <c r="AM571" i="8"/>
  <c r="AM566" i="8"/>
  <c r="AM663" i="8"/>
  <c r="AM680" i="8"/>
  <c r="AM682" i="8"/>
  <c r="AM775" i="8"/>
  <c r="AM766" i="8"/>
  <c r="AM670" i="8"/>
  <c r="AM788" i="8"/>
  <c r="AM676" i="8"/>
  <c r="AM684" i="8"/>
  <c r="AM767" i="8"/>
  <c r="AM780" i="8"/>
  <c r="AM664" i="8"/>
  <c r="AM786" i="8"/>
  <c r="AM768" i="8"/>
  <c r="AM679" i="8"/>
  <c r="AM777" i="8"/>
  <c r="AM771" i="8"/>
  <c r="AM764" i="8"/>
  <c r="AM783" i="8"/>
  <c r="AM782" i="8"/>
  <c r="AM774" i="8"/>
  <c r="AM789" i="8"/>
  <c r="AM772" i="8"/>
  <c r="AM773" i="8"/>
  <c r="AM785" i="8"/>
  <c r="AM770" i="8"/>
  <c r="AM787" i="8"/>
  <c r="AM662" i="8"/>
  <c r="AM678" i="8"/>
  <c r="AM778" i="8"/>
  <c r="AM769" i="8"/>
  <c r="AM779" i="8"/>
  <c r="AM763" i="8"/>
  <c r="AM776" i="8"/>
  <c r="AM781" i="8"/>
  <c r="AM674" i="8"/>
  <c r="AM470" i="8"/>
  <c r="AM559" i="8"/>
  <c r="AM448" i="8"/>
  <c r="AM450" i="8"/>
  <c r="AM672" i="8"/>
  <c r="AM765" i="8"/>
  <c r="AM666" i="8"/>
  <c r="AM675" i="8"/>
  <c r="AM656" i="8"/>
  <c r="AM454" i="8"/>
  <c r="AM452" i="8"/>
  <c r="AM467" i="8"/>
  <c r="AM762" i="8"/>
  <c r="AM659" i="8"/>
  <c r="AM458" i="8"/>
  <c r="AM661" i="8"/>
  <c r="AM577" i="8"/>
  <c r="AM469" i="8"/>
  <c r="AM665" i="8"/>
  <c r="AM569" i="8"/>
  <c r="AM444" i="8"/>
  <c r="AM673" i="8"/>
  <c r="AM658" i="8"/>
  <c r="AM657" i="8"/>
  <c r="AM667" i="8"/>
  <c r="AM456" i="8"/>
  <c r="AM784" i="8"/>
  <c r="AM446" i="8"/>
  <c r="AM562" i="8"/>
  <c r="AM551" i="8"/>
  <c r="AM677" i="8"/>
  <c r="AM451" i="8"/>
  <c r="AM460" i="8"/>
  <c r="AM572" i="8"/>
  <c r="AM660" i="8"/>
  <c r="AM561" i="8"/>
  <c r="E577" i="8"/>
  <c r="J577" i="8"/>
  <c r="K577" i="8"/>
  <c r="L577" i="8"/>
  <c r="M577" i="8"/>
  <c r="N577" i="8"/>
  <c r="O577" i="8"/>
  <c r="P577" i="8"/>
  <c r="Q577" i="8"/>
  <c r="R577" i="8"/>
  <c r="S577" i="8"/>
  <c r="T577" i="8"/>
  <c r="U577" i="8"/>
  <c r="V577" i="8"/>
  <c r="W577" i="8"/>
  <c r="X577" i="8"/>
  <c r="Y577" i="8"/>
  <c r="Z577" i="8"/>
  <c r="AA577" i="8"/>
  <c r="AB577" i="8"/>
  <c r="AC577" i="8"/>
  <c r="AD577" i="8"/>
  <c r="AE577" i="8"/>
  <c r="AF577" i="8"/>
  <c r="AG577" i="8"/>
  <c r="AH577" i="8"/>
  <c r="AI577" i="8"/>
  <c r="AJ577" i="8"/>
  <c r="AK577" i="8"/>
  <c r="AC47" i="8"/>
  <c r="AK47" i="8"/>
  <c r="P47" i="8"/>
  <c r="N259" i="8"/>
  <c r="AL789" i="8"/>
  <c r="E471" i="8"/>
  <c r="J471" i="8"/>
  <c r="K471" i="8"/>
  <c r="L471" i="8"/>
  <c r="M471" i="8"/>
  <c r="N471" i="8"/>
  <c r="O471" i="8"/>
  <c r="P471" i="8"/>
  <c r="Q471" i="8"/>
  <c r="R471" i="8"/>
  <c r="S471" i="8"/>
  <c r="T471" i="8"/>
  <c r="U471" i="8"/>
  <c r="V471" i="8"/>
  <c r="W471" i="8"/>
  <c r="Y471" i="8"/>
  <c r="X471" i="8"/>
  <c r="Z471" i="8"/>
  <c r="AA471" i="8"/>
  <c r="AB471" i="8"/>
  <c r="AC471" i="8"/>
  <c r="AD471" i="8"/>
  <c r="AE471" i="8"/>
  <c r="AF471" i="8"/>
  <c r="AG471" i="8"/>
  <c r="AH471" i="8"/>
  <c r="AI471" i="8"/>
  <c r="AJ471" i="8"/>
  <c r="AK471" i="8"/>
  <c r="Q47" i="8"/>
  <c r="AG47" i="8"/>
  <c r="M47" i="8"/>
  <c r="E683" i="8"/>
  <c r="J683" i="8"/>
  <c r="K683" i="8"/>
  <c r="L683" i="8"/>
  <c r="M683" i="8"/>
  <c r="N683" i="8"/>
  <c r="O683" i="8"/>
  <c r="P683" i="8"/>
  <c r="Q683" i="8"/>
  <c r="R683" i="8"/>
  <c r="S683" i="8"/>
  <c r="T683" i="8"/>
  <c r="U683" i="8"/>
  <c r="V683" i="8"/>
  <c r="W683" i="8"/>
  <c r="Y683" i="8"/>
  <c r="X683" i="8"/>
  <c r="Z683" i="8"/>
  <c r="AA683" i="8"/>
  <c r="AB683" i="8"/>
  <c r="AC683" i="8"/>
  <c r="AD683" i="8"/>
  <c r="AE683" i="8"/>
  <c r="AF683" i="8"/>
  <c r="AG683" i="8"/>
  <c r="AH683" i="8"/>
  <c r="AI683" i="8"/>
  <c r="AJ683" i="8"/>
  <c r="AK683" i="8"/>
  <c r="AC259" i="8"/>
  <c r="U259" i="8"/>
  <c r="M259" i="8"/>
  <c r="E365" i="8"/>
  <c r="J365" i="8"/>
  <c r="K365" i="8"/>
  <c r="L365" i="8"/>
  <c r="M365" i="8"/>
  <c r="N365" i="8"/>
  <c r="O365" i="8"/>
  <c r="P365" i="8"/>
  <c r="Q365" i="8"/>
  <c r="R365" i="8"/>
  <c r="S365" i="8"/>
  <c r="T365" i="8"/>
  <c r="U365" i="8"/>
  <c r="V365" i="8"/>
  <c r="W365" i="8"/>
  <c r="Y365" i="8"/>
  <c r="X365" i="8"/>
  <c r="Z365" i="8"/>
  <c r="AA365" i="8"/>
  <c r="AB365" i="8"/>
  <c r="AC365" i="8"/>
  <c r="AD365" i="8"/>
  <c r="AE365" i="8"/>
  <c r="AF365" i="8"/>
  <c r="AG365" i="8"/>
  <c r="AH365" i="8"/>
  <c r="AI365" i="8"/>
  <c r="AJ365" i="8"/>
  <c r="AK365" i="8"/>
  <c r="AL365" i="8"/>
  <c r="AI259" i="8"/>
  <c r="AA259" i="8"/>
  <c r="S259" i="8"/>
  <c r="K259" i="8"/>
  <c r="L259" i="8"/>
  <c r="AM350" i="8"/>
  <c r="AM342" i="8"/>
  <c r="AM340" i="8"/>
  <c r="AM352" i="8"/>
  <c r="AM361" i="8"/>
  <c r="AM363" i="8"/>
  <c r="AM357" i="8"/>
  <c r="AM349" i="8"/>
  <c r="AM353" i="8"/>
  <c r="AM364" i="8"/>
  <c r="AM348" i="8"/>
  <c r="AM338" i="8"/>
  <c r="AM365" i="8"/>
  <c r="AM362" i="8"/>
  <c r="AM354" i="8"/>
  <c r="AM344" i="8"/>
  <c r="AM351" i="8"/>
  <c r="AM359" i="8"/>
  <c r="AM345" i="8"/>
  <c r="AM355" i="8"/>
  <c r="AM339" i="8"/>
  <c r="AM356" i="8"/>
  <c r="AM358" i="8"/>
  <c r="AM360" i="8"/>
  <c r="AM346" i="8"/>
  <c r="AM347" i="8"/>
  <c r="AM343" i="8"/>
  <c r="AM341" i="8"/>
  <c r="AK259" i="8"/>
  <c r="AH259" i="8"/>
  <c r="Z259" i="8"/>
  <c r="R259" i="8"/>
  <c r="J259" i="8"/>
  <c r="AG259" i="8"/>
  <c r="X259" i="8"/>
  <c r="Q259" i="8"/>
  <c r="E259" i="8"/>
  <c r="AF259" i="8"/>
  <c r="Y259" i="8"/>
  <c r="P259" i="8"/>
  <c r="F260" i="8"/>
  <c r="AL260" i="8" s="1"/>
  <c r="F366" i="8"/>
  <c r="AM366" i="8" s="1"/>
  <c r="AE259" i="8"/>
  <c r="W259" i="8"/>
  <c r="AM234" i="8"/>
  <c r="AM255" i="8"/>
  <c r="AM247" i="8"/>
  <c r="AM236" i="8"/>
  <c r="AM242" i="8"/>
  <c r="AM232" i="8"/>
  <c r="AM237" i="8"/>
  <c r="AM240" i="8"/>
  <c r="AM257" i="8"/>
  <c r="AM238" i="8"/>
  <c r="AM246" i="8"/>
  <c r="AM254" i="8"/>
  <c r="AM250" i="8"/>
  <c r="AM259" i="8"/>
  <c r="AM241" i="8"/>
  <c r="AM235" i="8"/>
  <c r="AM245" i="8"/>
  <c r="AM249" i="8"/>
  <c r="AM252" i="8"/>
  <c r="AM244" i="8"/>
  <c r="AM251" i="8"/>
  <c r="AM243" i="8"/>
  <c r="AM253" i="8"/>
  <c r="AM248" i="8"/>
  <c r="AM239" i="8"/>
  <c r="AM256" i="8"/>
  <c r="AM258" i="8"/>
  <c r="AM233" i="8"/>
  <c r="P260" i="8"/>
  <c r="AE47" i="8"/>
  <c r="W47" i="8"/>
  <c r="O47" i="8"/>
  <c r="AD47" i="8"/>
  <c r="V47" i="8"/>
  <c r="N47" i="8"/>
  <c r="AL47" i="8"/>
  <c r="AJ47" i="8"/>
  <c r="AB47" i="8"/>
  <c r="T47" i="8"/>
  <c r="L47" i="8"/>
  <c r="AI47" i="8"/>
  <c r="AA47" i="8"/>
  <c r="S47" i="8"/>
  <c r="K47" i="8"/>
  <c r="E47" i="8"/>
  <c r="AH47" i="8"/>
  <c r="Z47" i="8"/>
  <c r="R47" i="8"/>
  <c r="E153" i="8"/>
  <c r="J153" i="8"/>
  <c r="K153" i="8"/>
  <c r="L153" i="8"/>
  <c r="M153" i="8"/>
  <c r="N153" i="8"/>
  <c r="O153" i="8"/>
  <c r="P153" i="8"/>
  <c r="Q153" i="8"/>
  <c r="R153" i="8"/>
  <c r="S153" i="8"/>
  <c r="T153" i="8"/>
  <c r="U153" i="8"/>
  <c r="V153" i="8"/>
  <c r="W153" i="8"/>
  <c r="Y153" i="8"/>
  <c r="X153" i="8"/>
  <c r="Z153" i="8"/>
  <c r="AA153" i="8"/>
  <c r="AB153" i="8"/>
  <c r="AC153" i="8"/>
  <c r="AD153" i="8"/>
  <c r="AE153" i="8"/>
  <c r="AF153" i="8"/>
  <c r="AG153" i="8"/>
  <c r="AH153" i="8"/>
  <c r="AI153" i="8"/>
  <c r="AJ153" i="8"/>
  <c r="AK153" i="8"/>
  <c r="F48" i="8"/>
  <c r="Q48" i="8" s="1"/>
  <c r="F154" i="8"/>
  <c r="AM154" i="8" s="1"/>
  <c r="AM132" i="8"/>
  <c r="AM153" i="8"/>
  <c r="AM129" i="8"/>
  <c r="AM135" i="8"/>
  <c r="AM134" i="8"/>
  <c r="AM149" i="8"/>
  <c r="AM146" i="8"/>
  <c r="AM147" i="8"/>
  <c r="AM151" i="8"/>
  <c r="AM126" i="8"/>
  <c r="AM128" i="8"/>
  <c r="AM141" i="8"/>
  <c r="AM144" i="8"/>
  <c r="AM133" i="8"/>
  <c r="AM150" i="8"/>
  <c r="AM130" i="8"/>
  <c r="AM137" i="8"/>
  <c r="AM148" i="8"/>
  <c r="AM145" i="8"/>
  <c r="AM138" i="8"/>
  <c r="AM139" i="8"/>
  <c r="AM131" i="8"/>
  <c r="AM136" i="8"/>
  <c r="AM143" i="8"/>
  <c r="AM142" i="8"/>
  <c r="AM127" i="8"/>
  <c r="AM152" i="8"/>
  <c r="AM140" i="8"/>
  <c r="AM26" i="8"/>
  <c r="AM34" i="8"/>
  <c r="AM23" i="8"/>
  <c r="AM31" i="8"/>
  <c r="AM39" i="8"/>
  <c r="AM20" i="8"/>
  <c r="AM28" i="8"/>
  <c r="AM36" i="8"/>
  <c r="AM25" i="8"/>
  <c r="AM33" i="8"/>
  <c r="AM41" i="8"/>
  <c r="AM44" i="8"/>
  <c r="AM22" i="8"/>
  <c r="AM30" i="8"/>
  <c r="AM38" i="8"/>
  <c r="AM27" i="8"/>
  <c r="AM37" i="8"/>
  <c r="AM40" i="8"/>
  <c r="AM35" i="8"/>
  <c r="AM46" i="8"/>
  <c r="AM24" i="8"/>
  <c r="AM42" i="8"/>
  <c r="AM32" i="8"/>
  <c r="AM45" i="8"/>
  <c r="AM21" i="8"/>
  <c r="AM29" i="8"/>
  <c r="AM47" i="8"/>
  <c r="AM43" i="8"/>
  <c r="P48" i="8"/>
  <c r="W48" i="8"/>
  <c r="AF48" i="8"/>
  <c r="E48" i="8"/>
  <c r="AM64" i="3"/>
  <c r="AM65" i="3" s="1"/>
  <c r="AM74" i="3"/>
  <c r="AM50" i="3"/>
  <c r="AM4" i="3"/>
  <c r="AM4" i="4"/>
  <c r="AM56" i="3"/>
  <c r="AK3" i="3"/>
  <c r="AK3" i="4"/>
  <c r="AL87" i="3"/>
  <c r="AL75" i="3"/>
  <c r="AL80" i="3" s="1"/>
  <c r="AL81" i="3" s="1"/>
  <c r="AL3" i="8" s="1"/>
  <c r="AM86" i="3" l="1"/>
  <c r="F66" i="3"/>
  <c r="F94" i="3" s="1"/>
  <c r="H65" i="3"/>
  <c r="H86" i="3" s="1"/>
  <c r="AM84" i="3"/>
  <c r="H56" i="3"/>
  <c r="H84" i="3" s="1"/>
  <c r="AM85" i="3"/>
  <c r="F51" i="3"/>
  <c r="F93" i="3" s="1"/>
  <c r="F95" i="3" s="1"/>
  <c r="H50" i="3"/>
  <c r="H85" i="3" s="1"/>
  <c r="K1002" i="8"/>
  <c r="Y48" i="8"/>
  <c r="F1003" i="8"/>
  <c r="F897" i="8"/>
  <c r="O48" i="8"/>
  <c r="E1002" i="8"/>
  <c r="AJ1002" i="8"/>
  <c r="AH1002" i="8"/>
  <c r="AL1002" i="8"/>
  <c r="AI1002" i="8"/>
  <c r="AK1002" i="8"/>
  <c r="E896" i="8"/>
  <c r="AJ896" i="8"/>
  <c r="AH896" i="8"/>
  <c r="AK896" i="8"/>
  <c r="AL896" i="8"/>
  <c r="AI896" i="8"/>
  <c r="AE48" i="8"/>
  <c r="AF260" i="8"/>
  <c r="AD48" i="8"/>
  <c r="AK48" i="8"/>
  <c r="AC48" i="8"/>
  <c r="U48" i="8"/>
  <c r="M48" i="8"/>
  <c r="AJ48" i="8"/>
  <c r="AB48" i="8"/>
  <c r="T48" i="8"/>
  <c r="L48" i="8"/>
  <c r="AI48" i="8"/>
  <c r="AM48" i="8"/>
  <c r="AL48" i="8"/>
  <c r="V48" i="8"/>
  <c r="N48" i="8"/>
  <c r="AA48" i="8"/>
  <c r="S48" i="8"/>
  <c r="K48" i="8"/>
  <c r="AH48" i="8"/>
  <c r="Z48" i="8"/>
  <c r="R48" i="8"/>
  <c r="J48" i="8"/>
  <c r="AG48" i="8"/>
  <c r="X48" i="8"/>
  <c r="Y260" i="8"/>
  <c r="W260" i="8"/>
  <c r="AD260" i="8"/>
  <c r="V260" i="8"/>
  <c r="N260" i="8"/>
  <c r="O260" i="8"/>
  <c r="AK260" i="8"/>
  <c r="AC260" i="8"/>
  <c r="U260" i="8"/>
  <c r="M260" i="8"/>
  <c r="E472" i="8"/>
  <c r="J472" i="8"/>
  <c r="K472" i="8"/>
  <c r="L472" i="8"/>
  <c r="M472" i="8"/>
  <c r="N472" i="8"/>
  <c r="O472" i="8"/>
  <c r="P472" i="8"/>
  <c r="Q472" i="8"/>
  <c r="R472" i="8"/>
  <c r="S472" i="8"/>
  <c r="T472" i="8"/>
  <c r="U472" i="8"/>
  <c r="V472" i="8"/>
  <c r="W472" i="8"/>
  <c r="Y472" i="8"/>
  <c r="X472" i="8"/>
  <c r="Z472" i="8"/>
  <c r="AA472" i="8"/>
  <c r="AB472" i="8"/>
  <c r="AC472" i="8"/>
  <c r="AD472" i="8"/>
  <c r="AE472" i="8"/>
  <c r="AF472" i="8"/>
  <c r="AG472" i="8"/>
  <c r="AH472" i="8"/>
  <c r="AI472" i="8"/>
  <c r="AJ472" i="8"/>
  <c r="AK472" i="8"/>
  <c r="AL472" i="8"/>
  <c r="AJ260" i="8"/>
  <c r="AB260" i="8"/>
  <c r="T260" i="8"/>
  <c r="L260" i="8"/>
  <c r="E578" i="8"/>
  <c r="J578" i="8"/>
  <c r="K578" i="8"/>
  <c r="L578" i="8"/>
  <c r="M578" i="8"/>
  <c r="N578" i="8"/>
  <c r="O578" i="8"/>
  <c r="P578" i="8"/>
  <c r="Q578" i="8"/>
  <c r="R578" i="8"/>
  <c r="S578" i="8"/>
  <c r="T578" i="8"/>
  <c r="U578" i="8"/>
  <c r="V578" i="8"/>
  <c r="W578" i="8"/>
  <c r="Y578" i="8"/>
  <c r="X578" i="8"/>
  <c r="Z578" i="8"/>
  <c r="AA578" i="8"/>
  <c r="AB578" i="8"/>
  <c r="AC578" i="8"/>
  <c r="AD578" i="8"/>
  <c r="AE578" i="8"/>
  <c r="AF578" i="8"/>
  <c r="AG578" i="8"/>
  <c r="AH578" i="8"/>
  <c r="AI578" i="8"/>
  <c r="AJ578" i="8"/>
  <c r="AK578" i="8"/>
  <c r="AL578" i="8"/>
  <c r="AE260" i="8"/>
  <c r="F791" i="8"/>
  <c r="F685" i="8"/>
  <c r="F473" i="8"/>
  <c r="F579" i="8"/>
  <c r="AI260" i="8"/>
  <c r="AA260" i="8"/>
  <c r="S260" i="8"/>
  <c r="K260" i="8"/>
  <c r="E684" i="8"/>
  <c r="J684" i="8"/>
  <c r="K684" i="8"/>
  <c r="L684" i="8"/>
  <c r="M684" i="8"/>
  <c r="N684" i="8"/>
  <c r="O684" i="8"/>
  <c r="P684" i="8"/>
  <c r="Q684" i="8"/>
  <c r="R684" i="8"/>
  <c r="S684" i="8"/>
  <c r="T684" i="8"/>
  <c r="U684" i="8"/>
  <c r="V684" i="8"/>
  <c r="W684" i="8"/>
  <c r="Y684" i="8"/>
  <c r="X684" i="8"/>
  <c r="Z684" i="8"/>
  <c r="AA684" i="8"/>
  <c r="AB684" i="8"/>
  <c r="AC684" i="8"/>
  <c r="AD684" i="8"/>
  <c r="AE684" i="8"/>
  <c r="AF684" i="8"/>
  <c r="AG684" i="8"/>
  <c r="AH684" i="8"/>
  <c r="AI684" i="8"/>
  <c r="AJ684" i="8"/>
  <c r="AK684" i="8"/>
  <c r="AL684" i="8"/>
  <c r="AH260" i="8"/>
  <c r="Z260" i="8"/>
  <c r="R260" i="8"/>
  <c r="J260" i="8"/>
  <c r="AM260" i="8"/>
  <c r="E790" i="8"/>
  <c r="J790" i="8"/>
  <c r="K790" i="8"/>
  <c r="L790" i="8"/>
  <c r="M790" i="8"/>
  <c r="N790" i="8"/>
  <c r="O790" i="8"/>
  <c r="P790" i="8"/>
  <c r="Q790" i="8"/>
  <c r="R790" i="8"/>
  <c r="S790" i="8"/>
  <c r="T790" i="8"/>
  <c r="U790" i="8"/>
  <c r="V790" i="8"/>
  <c r="W790" i="8"/>
  <c r="Y790" i="8"/>
  <c r="X790" i="8"/>
  <c r="Z790" i="8"/>
  <c r="AA790" i="8"/>
  <c r="AB790" i="8"/>
  <c r="AC790" i="8"/>
  <c r="AD790" i="8"/>
  <c r="AE790" i="8"/>
  <c r="AF790" i="8"/>
  <c r="AG790" i="8"/>
  <c r="AH790" i="8"/>
  <c r="AI790" i="8"/>
  <c r="AJ790" i="8"/>
  <c r="AK790" i="8"/>
  <c r="AL790" i="8"/>
  <c r="AG260" i="8"/>
  <c r="X260" i="8"/>
  <c r="Q260" i="8"/>
  <c r="E260" i="8"/>
  <c r="E366" i="8"/>
  <c r="J366" i="8"/>
  <c r="K366" i="8"/>
  <c r="L366" i="8"/>
  <c r="M366" i="8"/>
  <c r="N366" i="8"/>
  <c r="O366" i="8"/>
  <c r="P366" i="8"/>
  <c r="Q366" i="8"/>
  <c r="R366" i="8"/>
  <c r="S366" i="8"/>
  <c r="T366" i="8"/>
  <c r="U366" i="8"/>
  <c r="V366" i="8"/>
  <c r="W366" i="8"/>
  <c r="Y366" i="8"/>
  <c r="X366" i="8"/>
  <c r="Z366" i="8"/>
  <c r="AA366" i="8"/>
  <c r="AB366" i="8"/>
  <c r="AC366" i="8"/>
  <c r="AD366" i="8"/>
  <c r="AE366" i="8"/>
  <c r="AF366" i="8"/>
  <c r="AG366" i="8"/>
  <c r="AH366" i="8"/>
  <c r="AI366" i="8"/>
  <c r="AJ366" i="8"/>
  <c r="AK366" i="8"/>
  <c r="AL366" i="8"/>
  <c r="F261" i="8"/>
  <c r="N261" i="8" s="1"/>
  <c r="F367" i="8"/>
  <c r="E154" i="8"/>
  <c r="J154" i="8"/>
  <c r="K154" i="8"/>
  <c r="L154" i="8"/>
  <c r="M154" i="8"/>
  <c r="N154" i="8"/>
  <c r="O154" i="8"/>
  <c r="P154" i="8"/>
  <c r="Q154" i="8"/>
  <c r="R154" i="8"/>
  <c r="S154" i="8"/>
  <c r="T154" i="8"/>
  <c r="U154" i="8"/>
  <c r="V154" i="8"/>
  <c r="W154" i="8"/>
  <c r="Y154" i="8"/>
  <c r="X154" i="8"/>
  <c r="Z154" i="8"/>
  <c r="AA154" i="8"/>
  <c r="AB154" i="8"/>
  <c r="AC154" i="8"/>
  <c r="AD154" i="8"/>
  <c r="AE154" i="8"/>
  <c r="AF154" i="8"/>
  <c r="AG154" i="8"/>
  <c r="AH154" i="8"/>
  <c r="AI154" i="8"/>
  <c r="AJ154" i="8"/>
  <c r="AK154" i="8"/>
  <c r="AL154" i="8"/>
  <c r="F49" i="8"/>
  <c r="AM49" i="8" s="1"/>
  <c r="F155" i="8"/>
  <c r="AM75" i="3"/>
  <c r="AL3" i="3"/>
  <c r="AL3" i="4"/>
  <c r="AM87" i="3" l="1"/>
  <c r="H87" i="3" s="1"/>
  <c r="E897" i="8"/>
  <c r="AJ897" i="8"/>
  <c r="AJ899" i="8" s="1"/>
  <c r="W897" i="8"/>
  <c r="W899" i="8" s="1"/>
  <c r="X897" i="8"/>
  <c r="X899" i="8" s="1"/>
  <c r="X907" i="8" s="1"/>
  <c r="AK897" i="8"/>
  <c r="AK899" i="8" s="1"/>
  <c r="K897" i="8"/>
  <c r="K899" i="8" s="1"/>
  <c r="K939" i="8" s="1"/>
  <c r="U897" i="8"/>
  <c r="U899" i="8" s="1"/>
  <c r="U939" i="8" s="1"/>
  <c r="AL897" i="8"/>
  <c r="AL899" i="8" s="1"/>
  <c r="L897" i="8"/>
  <c r="L899" i="8" s="1"/>
  <c r="L907" i="8" s="1"/>
  <c r="AF897" i="8"/>
  <c r="AF899" i="8" s="1"/>
  <c r="AF907" i="8" s="1"/>
  <c r="AM897" i="8"/>
  <c r="AM899" i="8" s="1"/>
  <c r="O897" i="8"/>
  <c r="O899" i="8" s="1"/>
  <c r="O939" i="8" s="1"/>
  <c r="Z897" i="8"/>
  <c r="Z899" i="8" s="1"/>
  <c r="Z907" i="8" s="1"/>
  <c r="P897" i="8"/>
  <c r="P899" i="8" s="1"/>
  <c r="P939" i="8" s="1"/>
  <c r="S897" i="8"/>
  <c r="S899" i="8" s="1"/>
  <c r="S907" i="8" s="1"/>
  <c r="Y897" i="8"/>
  <c r="Y899" i="8" s="1"/>
  <c r="Y939" i="8" s="1"/>
  <c r="AA897" i="8"/>
  <c r="AA899" i="8" s="1"/>
  <c r="AA939" i="8" s="1"/>
  <c r="AD897" i="8"/>
  <c r="AD899" i="8" s="1"/>
  <c r="AE897" i="8"/>
  <c r="AE899" i="8" s="1"/>
  <c r="AE907" i="8" s="1"/>
  <c r="AH897" i="8"/>
  <c r="AH899" i="8" s="1"/>
  <c r="M897" i="8"/>
  <c r="M899" i="8" s="1"/>
  <c r="M939" i="8" s="1"/>
  <c r="AC897" i="8"/>
  <c r="AC899" i="8" s="1"/>
  <c r="AC939" i="8" s="1"/>
  <c r="AI897" i="8"/>
  <c r="AI899" i="8" s="1"/>
  <c r="R897" i="8"/>
  <c r="R899" i="8" s="1"/>
  <c r="R907" i="8" s="1"/>
  <c r="T897" i="8"/>
  <c r="T899" i="8" s="1"/>
  <c r="T939" i="8" s="1"/>
  <c r="V897" i="8"/>
  <c r="V899" i="8" s="1"/>
  <c r="V939" i="8" s="1"/>
  <c r="J897" i="8"/>
  <c r="J899" i="8" s="1"/>
  <c r="J907" i="8" s="1"/>
  <c r="J908" i="8" s="1"/>
  <c r="N897" i="8"/>
  <c r="N899" i="8" s="1"/>
  <c r="N939" i="8" s="1"/>
  <c r="Q897" i="8"/>
  <c r="Q899" i="8" s="1"/>
  <c r="Q939" i="8" s="1"/>
  <c r="AB897" i="8"/>
  <c r="AB899" i="8" s="1"/>
  <c r="AB939" i="8" s="1"/>
  <c r="AG897" i="8"/>
  <c r="AG899" i="8" s="1"/>
  <c r="AG907" i="8" s="1"/>
  <c r="E1003" i="8"/>
  <c r="AM1003" i="8"/>
  <c r="AM1005" i="8" s="1"/>
  <c r="N1003" i="8"/>
  <c r="N1005" i="8" s="1"/>
  <c r="P1003" i="8"/>
  <c r="P1005" i="8" s="1"/>
  <c r="S1003" i="8"/>
  <c r="S1005" i="8" s="1"/>
  <c r="S1045" i="8" s="1"/>
  <c r="W1003" i="8"/>
  <c r="W1005" i="8" s="1"/>
  <c r="W1013" i="8" s="1"/>
  <c r="AB1003" i="8"/>
  <c r="AB1005" i="8" s="1"/>
  <c r="AB1045" i="8" s="1"/>
  <c r="AA1003" i="8"/>
  <c r="AA1005" i="8" s="1"/>
  <c r="AA1013" i="8" s="1"/>
  <c r="U1003" i="8"/>
  <c r="U1005" i="8" s="1"/>
  <c r="U1045" i="8" s="1"/>
  <c r="AG1003" i="8"/>
  <c r="AG1005" i="8" s="1"/>
  <c r="AL1003" i="8"/>
  <c r="AL1005" i="8" s="1"/>
  <c r="R1003" i="8"/>
  <c r="R1005" i="8" s="1"/>
  <c r="AJ1003" i="8"/>
  <c r="AJ1005" i="8" s="1"/>
  <c r="L1003" i="8"/>
  <c r="L1005" i="8" s="1"/>
  <c r="L1045" i="8" s="1"/>
  <c r="T1003" i="8"/>
  <c r="T1005" i="8" s="1"/>
  <c r="Y1003" i="8"/>
  <c r="Y1005" i="8" s="1"/>
  <c r="AF1003" i="8"/>
  <c r="AF1005" i="8" s="1"/>
  <c r="AF1013" i="8" s="1"/>
  <c r="K1003" i="8"/>
  <c r="K1005" i="8" s="1"/>
  <c r="K1013" i="8" s="1"/>
  <c r="Z1003" i="8"/>
  <c r="Z1005" i="8" s="1"/>
  <c r="AH1003" i="8"/>
  <c r="AH1005" i="8" s="1"/>
  <c r="M1003" i="8"/>
  <c r="M1005" i="8" s="1"/>
  <c r="M1045" i="8" s="1"/>
  <c r="V1003" i="8"/>
  <c r="V1005" i="8" s="1"/>
  <c r="V1013" i="8" s="1"/>
  <c r="X1003" i="8"/>
  <c r="X1005" i="8" s="1"/>
  <c r="X1013" i="8" s="1"/>
  <c r="AC1003" i="8"/>
  <c r="AC1005" i="8" s="1"/>
  <c r="AC1045" i="8" s="1"/>
  <c r="AD1003" i="8"/>
  <c r="AD1005" i="8" s="1"/>
  <c r="AI1003" i="8"/>
  <c r="AI1005" i="8" s="1"/>
  <c r="AK1003" i="8"/>
  <c r="AK1005" i="8" s="1"/>
  <c r="J1003" i="8"/>
  <c r="J1005" i="8" s="1"/>
  <c r="J1045" i="8" s="1"/>
  <c r="O1003" i="8"/>
  <c r="O1005" i="8" s="1"/>
  <c r="O1045" i="8" s="1"/>
  <c r="Q1003" i="8"/>
  <c r="Q1005" i="8" s="1"/>
  <c r="Q1013" i="8" s="1"/>
  <c r="AE1003" i="8"/>
  <c r="AE1005" i="8" s="1"/>
  <c r="AE1045" i="8" s="1"/>
  <c r="AE939" i="8"/>
  <c r="N263" i="8"/>
  <c r="Z1045" i="8"/>
  <c r="Z1013" i="8"/>
  <c r="AM907" i="8"/>
  <c r="AM939" i="8"/>
  <c r="L939" i="8"/>
  <c r="R1013" i="8"/>
  <c r="R1045" i="8"/>
  <c r="W907" i="8"/>
  <c r="W939" i="8"/>
  <c r="AM1045" i="8"/>
  <c r="AM1013" i="8"/>
  <c r="N1013" i="8"/>
  <c r="N1045" i="8"/>
  <c r="P1013" i="8"/>
  <c r="P1045" i="8"/>
  <c r="AA261" i="8"/>
  <c r="AA263" i="8" s="1"/>
  <c r="AA303" i="8" s="1"/>
  <c r="AK261" i="8"/>
  <c r="AK263" i="8" s="1"/>
  <c r="AK303" i="8" s="1"/>
  <c r="AE261" i="8"/>
  <c r="AE263" i="8" s="1"/>
  <c r="AE303" i="8" s="1"/>
  <c r="AC261" i="8"/>
  <c r="AC263" i="8" s="1"/>
  <c r="AC271" i="8" s="1"/>
  <c r="U261" i="8"/>
  <c r="U263" i="8" s="1"/>
  <c r="O261" i="8"/>
  <c r="O263" i="8" s="1"/>
  <c r="O303" i="8" s="1"/>
  <c r="K261" i="8"/>
  <c r="K263" i="8" s="1"/>
  <c r="K303" i="8" s="1"/>
  <c r="W261" i="8"/>
  <c r="W263" i="8" s="1"/>
  <c r="W303" i="8" s="1"/>
  <c r="S261" i="8"/>
  <c r="S263" i="8" s="1"/>
  <c r="S303" i="8" s="1"/>
  <c r="AI261" i="8"/>
  <c r="AI263" i="8" s="1"/>
  <c r="AI303" i="8" s="1"/>
  <c r="M261" i="8"/>
  <c r="M263" i="8" s="1"/>
  <c r="M303" i="8" s="1"/>
  <c r="E579" i="8"/>
  <c r="J579" i="8"/>
  <c r="J581" i="8" s="1"/>
  <c r="K579" i="8"/>
  <c r="K581" i="8" s="1"/>
  <c r="L579" i="8"/>
  <c r="L581" i="8" s="1"/>
  <c r="M579" i="8"/>
  <c r="M581" i="8" s="1"/>
  <c r="N579" i="8"/>
  <c r="N581" i="8" s="1"/>
  <c r="O579" i="8"/>
  <c r="O581" i="8" s="1"/>
  <c r="P579" i="8"/>
  <c r="P581" i="8" s="1"/>
  <c r="Q579" i="8"/>
  <c r="Q581" i="8" s="1"/>
  <c r="R579" i="8"/>
  <c r="R581" i="8" s="1"/>
  <c r="S579" i="8"/>
  <c r="S581" i="8" s="1"/>
  <c r="T579" i="8"/>
  <c r="T581" i="8" s="1"/>
  <c r="U579" i="8"/>
  <c r="U581" i="8" s="1"/>
  <c r="V579" i="8"/>
  <c r="V581" i="8" s="1"/>
  <c r="W579" i="8"/>
  <c r="W581" i="8" s="1"/>
  <c r="X579" i="8"/>
  <c r="X581" i="8" s="1"/>
  <c r="Y579" i="8"/>
  <c r="Y581" i="8" s="1"/>
  <c r="Z579" i="8"/>
  <c r="Z581" i="8" s="1"/>
  <c r="AA579" i="8"/>
  <c r="AA581" i="8" s="1"/>
  <c r="AB579" i="8"/>
  <c r="AB581" i="8" s="1"/>
  <c r="AC579" i="8"/>
  <c r="AC581" i="8" s="1"/>
  <c r="AD579" i="8"/>
  <c r="AD581" i="8" s="1"/>
  <c r="AE579" i="8"/>
  <c r="AE581" i="8" s="1"/>
  <c r="AF579" i="8"/>
  <c r="AF581" i="8" s="1"/>
  <c r="AG579" i="8"/>
  <c r="AG581" i="8" s="1"/>
  <c r="AH579" i="8"/>
  <c r="AH581" i="8" s="1"/>
  <c r="AI579" i="8"/>
  <c r="AI581" i="8" s="1"/>
  <c r="AJ579" i="8"/>
  <c r="AJ581" i="8" s="1"/>
  <c r="AK579" i="8"/>
  <c r="AK581" i="8" s="1"/>
  <c r="AL579" i="8"/>
  <c r="AL581" i="8" s="1"/>
  <c r="AM579" i="8"/>
  <c r="AM581" i="8" s="1"/>
  <c r="E473" i="8"/>
  <c r="J473" i="8"/>
  <c r="J475" i="8" s="1"/>
  <c r="K473" i="8"/>
  <c r="K475" i="8" s="1"/>
  <c r="L473" i="8"/>
  <c r="L475" i="8" s="1"/>
  <c r="M473" i="8"/>
  <c r="M475" i="8" s="1"/>
  <c r="N473" i="8"/>
  <c r="N475" i="8" s="1"/>
  <c r="O473" i="8"/>
  <c r="O475" i="8" s="1"/>
  <c r="P473" i="8"/>
  <c r="P475" i="8" s="1"/>
  <c r="Q473" i="8"/>
  <c r="Q475" i="8" s="1"/>
  <c r="R473" i="8"/>
  <c r="R475" i="8" s="1"/>
  <c r="S473" i="8"/>
  <c r="S475" i="8" s="1"/>
  <c r="T473" i="8"/>
  <c r="T475" i="8" s="1"/>
  <c r="U473" i="8"/>
  <c r="U475" i="8" s="1"/>
  <c r="V473" i="8"/>
  <c r="V475" i="8" s="1"/>
  <c r="W473" i="8"/>
  <c r="W475" i="8" s="1"/>
  <c r="Y473" i="8"/>
  <c r="Y475" i="8" s="1"/>
  <c r="X473" i="8"/>
  <c r="X475" i="8" s="1"/>
  <c r="Z473" i="8"/>
  <c r="Z475" i="8" s="1"/>
  <c r="AA473" i="8"/>
  <c r="AA475" i="8" s="1"/>
  <c r="AB473" i="8"/>
  <c r="AB475" i="8" s="1"/>
  <c r="AC473" i="8"/>
  <c r="AC475" i="8" s="1"/>
  <c r="AD473" i="8"/>
  <c r="AD475" i="8" s="1"/>
  <c r="AE473" i="8"/>
  <c r="AE475" i="8" s="1"/>
  <c r="AF473" i="8"/>
  <c r="AF475" i="8" s="1"/>
  <c r="AG473" i="8"/>
  <c r="AG475" i="8" s="1"/>
  <c r="AH473" i="8"/>
  <c r="AH475" i="8" s="1"/>
  <c r="AI473" i="8"/>
  <c r="AI475" i="8" s="1"/>
  <c r="AJ473" i="8"/>
  <c r="AJ475" i="8" s="1"/>
  <c r="AK473" i="8"/>
  <c r="AK475" i="8" s="1"/>
  <c r="AL473" i="8"/>
  <c r="AL475" i="8" s="1"/>
  <c r="AM473" i="8"/>
  <c r="AM475" i="8" s="1"/>
  <c r="E685" i="8"/>
  <c r="J685" i="8"/>
  <c r="J687" i="8" s="1"/>
  <c r="K685" i="8"/>
  <c r="K687" i="8" s="1"/>
  <c r="L685" i="8"/>
  <c r="L687" i="8" s="1"/>
  <c r="M685" i="8"/>
  <c r="M687" i="8" s="1"/>
  <c r="N685" i="8"/>
  <c r="N687" i="8" s="1"/>
  <c r="O685" i="8"/>
  <c r="O687" i="8" s="1"/>
  <c r="P685" i="8"/>
  <c r="P687" i="8" s="1"/>
  <c r="Q685" i="8"/>
  <c r="Q687" i="8" s="1"/>
  <c r="R685" i="8"/>
  <c r="R687" i="8" s="1"/>
  <c r="S685" i="8"/>
  <c r="S687" i="8" s="1"/>
  <c r="T685" i="8"/>
  <c r="T687" i="8" s="1"/>
  <c r="U685" i="8"/>
  <c r="U687" i="8" s="1"/>
  <c r="V685" i="8"/>
  <c r="V687" i="8" s="1"/>
  <c r="W685" i="8"/>
  <c r="W687" i="8" s="1"/>
  <c r="Y685" i="8"/>
  <c r="Y687" i="8" s="1"/>
  <c r="X685" i="8"/>
  <c r="X687" i="8" s="1"/>
  <c r="Z685" i="8"/>
  <c r="Z687" i="8" s="1"/>
  <c r="AA685" i="8"/>
  <c r="AA687" i="8" s="1"/>
  <c r="AB685" i="8"/>
  <c r="AB687" i="8" s="1"/>
  <c r="AC685" i="8"/>
  <c r="AC687" i="8" s="1"/>
  <c r="AD685" i="8"/>
  <c r="AD687" i="8" s="1"/>
  <c r="AE685" i="8"/>
  <c r="AE687" i="8" s="1"/>
  <c r="AF685" i="8"/>
  <c r="AF687" i="8" s="1"/>
  <c r="AG685" i="8"/>
  <c r="AG687" i="8" s="1"/>
  <c r="AH685" i="8"/>
  <c r="AH687" i="8" s="1"/>
  <c r="AI685" i="8"/>
  <c r="AI687" i="8" s="1"/>
  <c r="AJ685" i="8"/>
  <c r="AJ687" i="8" s="1"/>
  <c r="AK685" i="8"/>
  <c r="AK687" i="8" s="1"/>
  <c r="AL685" i="8"/>
  <c r="AL687" i="8" s="1"/>
  <c r="AM685" i="8"/>
  <c r="AM687" i="8" s="1"/>
  <c r="E791" i="8"/>
  <c r="J791" i="8"/>
  <c r="J793" i="8" s="1"/>
  <c r="K791" i="8"/>
  <c r="K793" i="8" s="1"/>
  <c r="L791" i="8"/>
  <c r="L793" i="8" s="1"/>
  <c r="M791" i="8"/>
  <c r="M793" i="8" s="1"/>
  <c r="N791" i="8"/>
  <c r="N793" i="8" s="1"/>
  <c r="O791" i="8"/>
  <c r="O793" i="8" s="1"/>
  <c r="P791" i="8"/>
  <c r="P793" i="8" s="1"/>
  <c r="Q791" i="8"/>
  <c r="Q793" i="8" s="1"/>
  <c r="R791" i="8"/>
  <c r="R793" i="8" s="1"/>
  <c r="S791" i="8"/>
  <c r="S793" i="8" s="1"/>
  <c r="T791" i="8"/>
  <c r="T793" i="8" s="1"/>
  <c r="U791" i="8"/>
  <c r="U793" i="8" s="1"/>
  <c r="V791" i="8"/>
  <c r="V793" i="8" s="1"/>
  <c r="W791" i="8"/>
  <c r="W793" i="8" s="1"/>
  <c r="Y791" i="8"/>
  <c r="Y793" i="8" s="1"/>
  <c r="X791" i="8"/>
  <c r="X793" i="8" s="1"/>
  <c r="Z791" i="8"/>
  <c r="Z793" i="8" s="1"/>
  <c r="AA791" i="8"/>
  <c r="AA793" i="8" s="1"/>
  <c r="AB791" i="8"/>
  <c r="AB793" i="8" s="1"/>
  <c r="AC791" i="8"/>
  <c r="AC793" i="8" s="1"/>
  <c r="AD791" i="8"/>
  <c r="AD793" i="8" s="1"/>
  <c r="AE791" i="8"/>
  <c r="AE793" i="8" s="1"/>
  <c r="AF791" i="8"/>
  <c r="AF793" i="8" s="1"/>
  <c r="AG791" i="8"/>
  <c r="AG793" i="8" s="1"/>
  <c r="AH791" i="8"/>
  <c r="AH793" i="8" s="1"/>
  <c r="AI791" i="8"/>
  <c r="AI793" i="8" s="1"/>
  <c r="AJ791" i="8"/>
  <c r="AJ793" i="8" s="1"/>
  <c r="AK791" i="8"/>
  <c r="AK793" i="8" s="1"/>
  <c r="AL791" i="8"/>
  <c r="AL793" i="8" s="1"/>
  <c r="AM791" i="8"/>
  <c r="AM793" i="8" s="1"/>
  <c r="AJ261" i="8"/>
  <c r="AJ263" i="8" s="1"/>
  <c r="AJ271" i="8" s="1"/>
  <c r="AB261" i="8"/>
  <c r="AB263" i="8" s="1"/>
  <c r="AB303" i="8" s="1"/>
  <c r="T261" i="8"/>
  <c r="T263" i="8" s="1"/>
  <c r="T303" i="8" s="1"/>
  <c r="L261" i="8"/>
  <c r="L263" i="8" s="1"/>
  <c r="L271" i="8" s="1"/>
  <c r="AH261" i="8"/>
  <c r="AH263" i="8" s="1"/>
  <c r="AH271" i="8" s="1"/>
  <c r="Z261" i="8"/>
  <c r="Z263" i="8" s="1"/>
  <c r="Z271" i="8" s="1"/>
  <c r="R261" i="8"/>
  <c r="R263" i="8" s="1"/>
  <c r="R303" i="8" s="1"/>
  <c r="J261" i="8"/>
  <c r="J263" i="8" s="1"/>
  <c r="J303" i="8" s="1"/>
  <c r="AG261" i="8"/>
  <c r="AG263" i="8" s="1"/>
  <c r="AG271" i="8" s="1"/>
  <c r="X261" i="8"/>
  <c r="X263" i="8" s="1"/>
  <c r="X271" i="8" s="1"/>
  <c r="Q261" i="8"/>
  <c r="Q263" i="8" s="1"/>
  <c r="Q303" i="8" s="1"/>
  <c r="E261" i="8"/>
  <c r="AM261" i="8"/>
  <c r="AM263" i="8" s="1"/>
  <c r="AM303" i="8" s="1"/>
  <c r="AF261" i="8"/>
  <c r="AF263" i="8" s="1"/>
  <c r="AF303" i="8" s="1"/>
  <c r="Y261" i="8"/>
  <c r="Y263" i="8" s="1"/>
  <c r="Y271" i="8" s="1"/>
  <c r="P261" i="8"/>
  <c r="P263" i="8" s="1"/>
  <c r="P271" i="8" s="1"/>
  <c r="E367" i="8"/>
  <c r="J367" i="8"/>
  <c r="J369" i="8" s="1"/>
  <c r="K367" i="8"/>
  <c r="K369" i="8" s="1"/>
  <c r="L367" i="8"/>
  <c r="L369" i="8" s="1"/>
  <c r="M367" i="8"/>
  <c r="M369" i="8" s="1"/>
  <c r="N367" i="8"/>
  <c r="N369" i="8" s="1"/>
  <c r="O367" i="8"/>
  <c r="O369" i="8" s="1"/>
  <c r="P367" i="8"/>
  <c r="P369" i="8" s="1"/>
  <c r="Q367" i="8"/>
  <c r="Q369" i="8" s="1"/>
  <c r="R367" i="8"/>
  <c r="R369" i="8" s="1"/>
  <c r="S367" i="8"/>
  <c r="S369" i="8" s="1"/>
  <c r="T367" i="8"/>
  <c r="T369" i="8" s="1"/>
  <c r="U367" i="8"/>
  <c r="U369" i="8" s="1"/>
  <c r="V367" i="8"/>
  <c r="V369" i="8" s="1"/>
  <c r="W367" i="8"/>
  <c r="W369" i="8" s="1"/>
  <c r="X367" i="8"/>
  <c r="X369" i="8" s="1"/>
  <c r="Y367" i="8"/>
  <c r="Y369" i="8" s="1"/>
  <c r="Z367" i="8"/>
  <c r="Z369" i="8" s="1"/>
  <c r="AA367" i="8"/>
  <c r="AA369" i="8" s="1"/>
  <c r="AB367" i="8"/>
  <c r="AB369" i="8" s="1"/>
  <c r="AC367" i="8"/>
  <c r="AC369" i="8" s="1"/>
  <c r="AD367" i="8"/>
  <c r="AD369" i="8" s="1"/>
  <c r="AE367" i="8"/>
  <c r="AE369" i="8" s="1"/>
  <c r="AF367" i="8"/>
  <c r="AF369" i="8" s="1"/>
  <c r="AG367" i="8"/>
  <c r="AG369" i="8" s="1"/>
  <c r="AH367" i="8"/>
  <c r="AH369" i="8" s="1"/>
  <c r="AI367" i="8"/>
  <c r="AI369" i="8" s="1"/>
  <c r="AJ367" i="8"/>
  <c r="AJ369" i="8" s="1"/>
  <c r="AK367" i="8"/>
  <c r="AK369" i="8" s="1"/>
  <c r="AL367" i="8"/>
  <c r="AL369" i="8" s="1"/>
  <c r="AM367" i="8"/>
  <c r="AM369" i="8" s="1"/>
  <c r="AL261" i="8"/>
  <c r="AL263" i="8" s="1"/>
  <c r="AL303" i="8" s="1"/>
  <c r="AD261" i="8"/>
  <c r="AD263" i="8" s="1"/>
  <c r="AD271" i="8" s="1"/>
  <c r="V261" i="8"/>
  <c r="V263" i="8" s="1"/>
  <c r="V303" i="8" s="1"/>
  <c r="N303" i="8"/>
  <c r="N271" i="8"/>
  <c r="T49" i="8"/>
  <c r="T51" i="8" s="1"/>
  <c r="T59" i="8" s="1"/>
  <c r="AL49" i="8"/>
  <c r="AL51" i="8" s="1"/>
  <c r="AL59" i="8" s="1"/>
  <c r="AF49" i="8"/>
  <c r="AF51" i="8" s="1"/>
  <c r="AF91" i="8" s="1"/>
  <c r="AD49" i="8"/>
  <c r="AD51" i="8" s="1"/>
  <c r="AD59" i="8" s="1"/>
  <c r="AC49" i="8"/>
  <c r="AC51" i="8" s="1"/>
  <c r="AC59" i="8" s="1"/>
  <c r="U49" i="8"/>
  <c r="U51" i="8" s="1"/>
  <c r="U59" i="8" s="1"/>
  <c r="E49" i="8"/>
  <c r="AE49" i="8"/>
  <c r="AE51" i="8" s="1"/>
  <c r="AE59" i="8" s="1"/>
  <c r="V49" i="8"/>
  <c r="V51" i="8" s="1"/>
  <c r="V91" i="8" s="1"/>
  <c r="P49" i="8"/>
  <c r="P51" i="8" s="1"/>
  <c r="P91" i="8" s="1"/>
  <c r="AK49" i="8"/>
  <c r="AK51" i="8" s="1"/>
  <c r="AK91" i="8" s="1"/>
  <c r="AJ49" i="8"/>
  <c r="AJ51" i="8" s="1"/>
  <c r="AJ59" i="8" s="1"/>
  <c r="AA49" i="8"/>
  <c r="AA51" i="8" s="1"/>
  <c r="AA59" i="8" s="1"/>
  <c r="O49" i="8"/>
  <c r="O51" i="8" s="1"/>
  <c r="O91" i="8" s="1"/>
  <c r="N49" i="8"/>
  <c r="N51" i="8" s="1"/>
  <c r="N59" i="8" s="1"/>
  <c r="AB49" i="8"/>
  <c r="AB51" i="8" s="1"/>
  <c r="AB59" i="8" s="1"/>
  <c r="AI49" i="8"/>
  <c r="AI51" i="8" s="1"/>
  <c r="AI91" i="8" s="1"/>
  <c r="Z49" i="8"/>
  <c r="Z51" i="8" s="1"/>
  <c r="Z91" i="8" s="1"/>
  <c r="AH49" i="8"/>
  <c r="AH51" i="8" s="1"/>
  <c r="AH59" i="8" s="1"/>
  <c r="X49" i="8"/>
  <c r="X51" i="8" s="1"/>
  <c r="X91" i="8" s="1"/>
  <c r="M49" i="8"/>
  <c r="M51" i="8" s="1"/>
  <c r="M91" i="8" s="1"/>
  <c r="W49" i="8"/>
  <c r="W51" i="8" s="1"/>
  <c r="W91" i="8" s="1"/>
  <c r="L49" i="8"/>
  <c r="L51" i="8" s="1"/>
  <c r="L91" i="8" s="1"/>
  <c r="E155" i="8"/>
  <c r="J155" i="8"/>
  <c r="J157" i="8" s="1"/>
  <c r="K155" i="8"/>
  <c r="K157" i="8" s="1"/>
  <c r="L155" i="8"/>
  <c r="L157" i="8" s="1"/>
  <c r="M155" i="8"/>
  <c r="M157" i="8" s="1"/>
  <c r="N155" i="8"/>
  <c r="N157" i="8" s="1"/>
  <c r="O155" i="8"/>
  <c r="O157" i="8" s="1"/>
  <c r="P155" i="8"/>
  <c r="P157" i="8" s="1"/>
  <c r="Q155" i="8"/>
  <c r="Q157" i="8" s="1"/>
  <c r="R155" i="8"/>
  <c r="R157" i="8" s="1"/>
  <c r="S155" i="8"/>
  <c r="S157" i="8" s="1"/>
  <c r="T155" i="8"/>
  <c r="T157" i="8" s="1"/>
  <c r="U155" i="8"/>
  <c r="U157" i="8" s="1"/>
  <c r="V155" i="8"/>
  <c r="V157" i="8" s="1"/>
  <c r="W155" i="8"/>
  <c r="W157" i="8" s="1"/>
  <c r="Y155" i="8"/>
  <c r="Y157" i="8" s="1"/>
  <c r="X155" i="8"/>
  <c r="X157" i="8" s="1"/>
  <c r="Z155" i="8"/>
  <c r="Z157" i="8" s="1"/>
  <c r="AA155" i="8"/>
  <c r="AA157" i="8" s="1"/>
  <c r="AB155" i="8"/>
  <c r="AB157" i="8" s="1"/>
  <c r="AC155" i="8"/>
  <c r="AC157" i="8" s="1"/>
  <c r="AD155" i="8"/>
  <c r="AD157" i="8" s="1"/>
  <c r="AE155" i="8"/>
  <c r="AE157" i="8" s="1"/>
  <c r="AF155" i="8"/>
  <c r="AF157" i="8" s="1"/>
  <c r="AG155" i="8"/>
  <c r="AG157" i="8" s="1"/>
  <c r="AH155" i="8"/>
  <c r="AH157" i="8" s="1"/>
  <c r="AI155" i="8"/>
  <c r="AI157" i="8" s="1"/>
  <c r="AJ155" i="8"/>
  <c r="AJ157" i="8" s="1"/>
  <c r="AK155" i="8"/>
  <c r="AK157" i="8" s="1"/>
  <c r="AL155" i="8"/>
  <c r="AL157" i="8" s="1"/>
  <c r="AM155" i="8"/>
  <c r="AM157" i="8" s="1"/>
  <c r="S49" i="8"/>
  <c r="S51" i="8" s="1"/>
  <c r="S59" i="8" s="1"/>
  <c r="K49" i="8"/>
  <c r="K51" i="8" s="1"/>
  <c r="K59" i="8" s="1"/>
  <c r="R49" i="8"/>
  <c r="R51" i="8" s="1"/>
  <c r="R59" i="8" s="1"/>
  <c r="J49" i="8"/>
  <c r="J51" i="8" s="1"/>
  <c r="J91" i="8" s="1"/>
  <c r="AG49" i="8"/>
  <c r="AG51" i="8" s="1"/>
  <c r="AG59" i="8" s="1"/>
  <c r="Y49" i="8"/>
  <c r="Y51" i="8" s="1"/>
  <c r="Y59" i="8" s="1"/>
  <c r="Q49" i="8"/>
  <c r="Q51" i="8" s="1"/>
  <c r="Q59" i="8" s="1"/>
  <c r="AM80" i="3"/>
  <c r="AM81" i="3" s="1"/>
  <c r="AM3" i="8" s="1"/>
  <c r="AM51" i="8"/>
  <c r="AF939" i="8" l="1"/>
  <c r="X939" i="8"/>
  <c r="J939" i="8"/>
  <c r="K1045" i="8"/>
  <c r="O271" i="8"/>
  <c r="M907" i="8"/>
  <c r="Q907" i="8"/>
  <c r="Z939" i="8"/>
  <c r="AA907" i="8"/>
  <c r="M271" i="8"/>
  <c r="V907" i="8"/>
  <c r="AK271" i="8"/>
  <c r="J1013" i="8"/>
  <c r="J1014" i="8" s="1"/>
  <c r="K1011" i="8" s="1"/>
  <c r="V1045" i="8"/>
  <c r="W1045" i="8"/>
  <c r="L1013" i="8"/>
  <c r="Q1045" i="8"/>
  <c r="S271" i="8"/>
  <c r="J910" i="8"/>
  <c r="J913" i="8" s="1"/>
  <c r="J923" i="8" s="1"/>
  <c r="K905" i="8"/>
  <c r="K271" i="8"/>
  <c r="AC303" i="8"/>
  <c r="AA1045" i="8"/>
  <c r="AG939" i="8"/>
  <c r="AB1013" i="8"/>
  <c r="O1013" i="8"/>
  <c r="U91" i="8"/>
  <c r="S1013" i="8"/>
  <c r="O907" i="8"/>
  <c r="T907" i="8"/>
  <c r="Y907" i="8"/>
  <c r="N907" i="8"/>
  <c r="U907" i="8"/>
  <c r="M1013" i="8"/>
  <c r="AC1013" i="8"/>
  <c r="S939" i="8"/>
  <c r="O59" i="8"/>
  <c r="U1013" i="8"/>
  <c r="AF1045" i="8"/>
  <c r="R939" i="8"/>
  <c r="AL1045" i="8"/>
  <c r="AL1013" i="8"/>
  <c r="AJ939" i="8"/>
  <c r="AJ907" i="8"/>
  <c r="T1013" i="8"/>
  <c r="T1045" i="8"/>
  <c r="AK907" i="8"/>
  <c r="AK939" i="8"/>
  <c r="P907" i="8"/>
  <c r="AB907" i="8"/>
  <c r="AC907" i="8"/>
  <c r="AJ1045" i="8"/>
  <c r="AJ1013" i="8"/>
  <c r="AH907" i="8"/>
  <c r="AH939" i="8"/>
  <c r="AH1045" i="8"/>
  <c r="AH1013" i="8"/>
  <c r="K907" i="8"/>
  <c r="X1045" i="8"/>
  <c r="AK1045" i="8"/>
  <c r="AK1013" i="8"/>
  <c r="AD939" i="8"/>
  <c r="AD907" i="8"/>
  <c r="AI1045" i="8"/>
  <c r="AI1013" i="8"/>
  <c r="AG1013" i="8"/>
  <c r="AG1045" i="8"/>
  <c r="AE1013" i="8"/>
  <c r="AD1013" i="8"/>
  <c r="AD1045" i="8"/>
  <c r="AL939" i="8"/>
  <c r="AL907" i="8"/>
  <c r="Y1045" i="8"/>
  <c r="Y1013" i="8"/>
  <c r="AI939" i="8"/>
  <c r="AI907" i="8"/>
  <c r="X303" i="8"/>
  <c r="AG303" i="8"/>
  <c r="AJ303" i="8"/>
  <c r="AE271" i="8"/>
  <c r="AI271" i="8"/>
  <c r="U271" i="8"/>
  <c r="U303" i="8"/>
  <c r="Y303" i="8"/>
  <c r="R271" i="8"/>
  <c r="AA271" i="8"/>
  <c r="W271" i="8"/>
  <c r="AH303" i="8"/>
  <c r="AF59" i="8"/>
  <c r="AF271" i="8"/>
  <c r="Z59" i="8"/>
  <c r="T271" i="8"/>
  <c r="Q271" i="8"/>
  <c r="AB271" i="8"/>
  <c r="AK621" i="8"/>
  <c r="AK589" i="8"/>
  <c r="AK515" i="8"/>
  <c r="AK483" i="8"/>
  <c r="AL833" i="8"/>
  <c r="AL801" i="8"/>
  <c r="AK833" i="8"/>
  <c r="AK801" i="8"/>
  <c r="AL515" i="8"/>
  <c r="AL483" i="8"/>
  <c r="V801" i="8"/>
  <c r="V833" i="8"/>
  <c r="AM727" i="8"/>
  <c r="AM695" i="8"/>
  <c r="O695" i="8"/>
  <c r="O727" i="8"/>
  <c r="AD515" i="8"/>
  <c r="AD483" i="8"/>
  <c r="N483" i="8"/>
  <c r="N515" i="8"/>
  <c r="M621" i="8"/>
  <c r="M589" i="8"/>
  <c r="AC833" i="8"/>
  <c r="AC801" i="8"/>
  <c r="U801" i="8"/>
  <c r="U833" i="8"/>
  <c r="M833" i="8"/>
  <c r="M801" i="8"/>
  <c r="AD727" i="8"/>
  <c r="AD695" i="8"/>
  <c r="V727" i="8"/>
  <c r="V695" i="8"/>
  <c r="N727" i="8"/>
  <c r="N695" i="8"/>
  <c r="AC515" i="8"/>
  <c r="AC483" i="8"/>
  <c r="U515" i="8"/>
  <c r="U483" i="8"/>
  <c r="M483" i="8"/>
  <c r="M515" i="8"/>
  <c r="AB621" i="8"/>
  <c r="AB589" i="8"/>
  <c r="T589" i="8"/>
  <c r="T621" i="8"/>
  <c r="L589" i="8"/>
  <c r="L621" i="8"/>
  <c r="AD833" i="8"/>
  <c r="AD801" i="8"/>
  <c r="N833" i="8"/>
  <c r="N801" i="8"/>
  <c r="AE727" i="8"/>
  <c r="AE695" i="8"/>
  <c r="W727" i="8"/>
  <c r="W695" i="8"/>
  <c r="V515" i="8"/>
  <c r="V483" i="8"/>
  <c r="AC589" i="8"/>
  <c r="AC621" i="8"/>
  <c r="U621" i="8"/>
  <c r="U589" i="8"/>
  <c r="L303" i="8"/>
  <c r="AJ833" i="8"/>
  <c r="AJ801" i="8"/>
  <c r="AB833" i="8"/>
  <c r="AB801" i="8"/>
  <c r="T833" i="8"/>
  <c r="T801" i="8"/>
  <c r="L833" i="8"/>
  <c r="L801" i="8"/>
  <c r="AK727" i="8"/>
  <c r="AK695" i="8"/>
  <c r="AC727" i="8"/>
  <c r="AC695" i="8"/>
  <c r="U727" i="8"/>
  <c r="U695" i="8"/>
  <c r="M727" i="8"/>
  <c r="M695" i="8"/>
  <c r="AJ515" i="8"/>
  <c r="AJ483" i="8"/>
  <c r="AB483" i="8"/>
  <c r="AB515" i="8"/>
  <c r="T515" i="8"/>
  <c r="T483" i="8"/>
  <c r="L515" i="8"/>
  <c r="L483" i="8"/>
  <c r="AI621" i="8"/>
  <c r="AI589" i="8"/>
  <c r="AA621" i="8"/>
  <c r="AA589" i="8"/>
  <c r="S621" i="8"/>
  <c r="S589" i="8"/>
  <c r="K589" i="8"/>
  <c r="K621" i="8"/>
  <c r="L727" i="8"/>
  <c r="L695" i="8"/>
  <c r="AI515" i="8"/>
  <c r="AI483" i="8"/>
  <c r="AA515" i="8"/>
  <c r="AA483" i="8"/>
  <c r="S515" i="8"/>
  <c r="S483" i="8"/>
  <c r="K515" i="8"/>
  <c r="K483" i="8"/>
  <c r="AH621" i="8"/>
  <c r="AH589" i="8"/>
  <c r="Z621" i="8"/>
  <c r="Z589" i="8"/>
  <c r="R621" i="8"/>
  <c r="R589" i="8"/>
  <c r="J589" i="8"/>
  <c r="J590" i="8" s="1"/>
  <c r="J621" i="8"/>
  <c r="K833" i="8"/>
  <c r="K801" i="8"/>
  <c r="AJ589" i="8"/>
  <c r="AJ621" i="8"/>
  <c r="AH833" i="8"/>
  <c r="AH801" i="8"/>
  <c r="Z801" i="8"/>
  <c r="Z833" i="8"/>
  <c r="R833" i="8"/>
  <c r="R801" i="8"/>
  <c r="J833" i="8"/>
  <c r="J801" i="8"/>
  <c r="J802" i="8" s="1"/>
  <c r="AI727" i="8"/>
  <c r="AI695" i="8"/>
  <c r="AA727" i="8"/>
  <c r="AA695" i="8"/>
  <c r="S727" i="8"/>
  <c r="S695" i="8"/>
  <c r="K727" i="8"/>
  <c r="K695" i="8"/>
  <c r="AH515" i="8"/>
  <c r="AH483" i="8"/>
  <c r="Z515" i="8"/>
  <c r="Z483" i="8"/>
  <c r="R515" i="8"/>
  <c r="R483" i="8"/>
  <c r="J515" i="8"/>
  <c r="J483" i="8"/>
  <c r="J484" i="8" s="1"/>
  <c r="AG621" i="8"/>
  <c r="AG589" i="8"/>
  <c r="Y589" i="8"/>
  <c r="Y621" i="8"/>
  <c r="Q589" i="8"/>
  <c r="Q621" i="8"/>
  <c r="AA833" i="8"/>
  <c r="AA801" i="8"/>
  <c r="AB727" i="8"/>
  <c r="AB695" i="8"/>
  <c r="AL695" i="8"/>
  <c r="AL727" i="8"/>
  <c r="AG801" i="8"/>
  <c r="AG833" i="8"/>
  <c r="X833" i="8"/>
  <c r="X801" i="8"/>
  <c r="Q801" i="8"/>
  <c r="Q833" i="8"/>
  <c r="AH727" i="8"/>
  <c r="AH695" i="8"/>
  <c r="Z727" i="8"/>
  <c r="Z695" i="8"/>
  <c r="R727" i="8"/>
  <c r="R695" i="8"/>
  <c r="J727" i="8"/>
  <c r="J695" i="8"/>
  <c r="J696" i="8" s="1"/>
  <c r="AG483" i="8"/>
  <c r="AG515" i="8"/>
  <c r="X483" i="8"/>
  <c r="X515" i="8"/>
  <c r="Q483" i="8"/>
  <c r="Q515" i="8"/>
  <c r="AF589" i="8"/>
  <c r="AF621" i="8"/>
  <c r="X621" i="8"/>
  <c r="X589" i="8"/>
  <c r="P589" i="8"/>
  <c r="P621" i="8"/>
  <c r="S833" i="8"/>
  <c r="S801" i="8"/>
  <c r="T727" i="8"/>
  <c r="T695" i="8"/>
  <c r="AL589" i="8"/>
  <c r="AL621" i="8"/>
  <c r="AF801" i="8"/>
  <c r="AF833" i="8"/>
  <c r="Y801" i="8"/>
  <c r="Y833" i="8"/>
  <c r="P833" i="8"/>
  <c r="P801" i="8"/>
  <c r="AG695" i="8"/>
  <c r="AG727" i="8"/>
  <c r="X727" i="8"/>
  <c r="X695" i="8"/>
  <c r="Q695" i="8"/>
  <c r="Q727" i="8"/>
  <c r="AF483" i="8"/>
  <c r="AF515" i="8"/>
  <c r="Y515" i="8"/>
  <c r="Y483" i="8"/>
  <c r="P483" i="8"/>
  <c r="P515" i="8"/>
  <c r="AM621" i="8"/>
  <c r="AM589" i="8"/>
  <c r="AE621" i="8"/>
  <c r="AE589" i="8"/>
  <c r="W621" i="8"/>
  <c r="W589" i="8"/>
  <c r="O589" i="8"/>
  <c r="O621" i="8"/>
  <c r="AI833" i="8"/>
  <c r="AI801" i="8"/>
  <c r="AJ695" i="8"/>
  <c r="AJ727" i="8"/>
  <c r="AM833" i="8"/>
  <c r="AM801" i="8"/>
  <c r="AE833" i="8"/>
  <c r="AE801" i="8"/>
  <c r="W801" i="8"/>
  <c r="W833" i="8"/>
  <c r="O801" i="8"/>
  <c r="O833" i="8"/>
  <c r="AF727" i="8"/>
  <c r="AF695" i="8"/>
  <c r="Y727" i="8"/>
  <c r="Y695" i="8"/>
  <c r="P727" i="8"/>
  <c r="P695" i="8"/>
  <c r="AM483" i="8"/>
  <c r="AM515" i="8"/>
  <c r="AE483" i="8"/>
  <c r="AE515" i="8"/>
  <c r="W483" i="8"/>
  <c r="W515" i="8"/>
  <c r="O483" i="8"/>
  <c r="O515" i="8"/>
  <c r="AD589" i="8"/>
  <c r="AD621" i="8"/>
  <c r="V621" i="8"/>
  <c r="V589" i="8"/>
  <c r="N621" i="8"/>
  <c r="N589" i="8"/>
  <c r="P59" i="8"/>
  <c r="AL91" i="8"/>
  <c r="AH91" i="8"/>
  <c r="T91" i="8"/>
  <c r="J59" i="8"/>
  <c r="J60" i="8" s="1"/>
  <c r="K57" i="8" s="1"/>
  <c r="K60" i="8" s="1"/>
  <c r="W59" i="8"/>
  <c r="AA91" i="8"/>
  <c r="M59" i="8"/>
  <c r="P303" i="8"/>
  <c r="J271" i="8"/>
  <c r="J272" i="8" s="1"/>
  <c r="AC91" i="8"/>
  <c r="V271" i="8"/>
  <c r="AL271" i="8"/>
  <c r="AD303" i="8"/>
  <c r="AL377" i="8"/>
  <c r="AL409" i="8"/>
  <c r="AJ409" i="8"/>
  <c r="AJ377" i="8"/>
  <c r="AK377" i="8"/>
  <c r="AK409" i="8"/>
  <c r="N91" i="8"/>
  <c r="L59" i="8"/>
  <c r="AM271" i="8"/>
  <c r="AB377" i="8"/>
  <c r="AB409" i="8"/>
  <c r="T409" i="8"/>
  <c r="T377" i="8"/>
  <c r="L409" i="8"/>
  <c r="L377" i="8"/>
  <c r="AI377" i="8"/>
  <c r="AI409" i="8"/>
  <c r="AA377" i="8"/>
  <c r="AA409" i="8"/>
  <c r="S377" i="8"/>
  <c r="S409" i="8"/>
  <c r="K377" i="8"/>
  <c r="K409" i="8"/>
  <c r="AC409" i="8"/>
  <c r="AC377" i="8"/>
  <c r="Z303" i="8"/>
  <c r="AH409" i="8"/>
  <c r="AH377" i="8"/>
  <c r="Z409" i="8"/>
  <c r="Z377" i="8"/>
  <c r="R377" i="8"/>
  <c r="R409" i="8"/>
  <c r="J409" i="8"/>
  <c r="J377" i="8"/>
  <c r="J378" i="8" s="1"/>
  <c r="M377" i="8"/>
  <c r="M409" i="8"/>
  <c r="AG409" i="8"/>
  <c r="AG377" i="8"/>
  <c r="Y409" i="8"/>
  <c r="Y377" i="8"/>
  <c r="Q409" i="8"/>
  <c r="Q377" i="8"/>
  <c r="U409" i="8"/>
  <c r="U377" i="8"/>
  <c r="AF377" i="8"/>
  <c r="AF409" i="8"/>
  <c r="X377" i="8"/>
  <c r="X409" i="8"/>
  <c r="P377" i="8"/>
  <c r="P409" i="8"/>
  <c r="AM377" i="8"/>
  <c r="AM409" i="8"/>
  <c r="AE409" i="8"/>
  <c r="AE377" i="8"/>
  <c r="W377" i="8"/>
  <c r="W409" i="8"/>
  <c r="O409" i="8"/>
  <c r="O377" i="8"/>
  <c r="AD409" i="8"/>
  <c r="AD377" i="8"/>
  <c r="V409" i="8"/>
  <c r="V377" i="8"/>
  <c r="N409" i="8"/>
  <c r="N377" i="8"/>
  <c r="AD91" i="8"/>
  <c r="AJ91" i="8"/>
  <c r="X59" i="8"/>
  <c r="AE91" i="8"/>
  <c r="Q91" i="8"/>
  <c r="AB91" i="8"/>
  <c r="Y91" i="8"/>
  <c r="AI59" i="8"/>
  <c r="S91" i="8"/>
  <c r="AK59" i="8"/>
  <c r="R91" i="8"/>
  <c r="V59" i="8"/>
  <c r="K91" i="8"/>
  <c r="AK197" i="8"/>
  <c r="AK165" i="8"/>
  <c r="AL197" i="8"/>
  <c r="AL165" i="8"/>
  <c r="AM197" i="8"/>
  <c r="AM165" i="8"/>
  <c r="AE197" i="8"/>
  <c r="AE165" i="8"/>
  <c r="W197" i="8"/>
  <c r="W165" i="8"/>
  <c r="O165" i="8"/>
  <c r="O197" i="8"/>
  <c r="AD197" i="8"/>
  <c r="AD165" i="8"/>
  <c r="V197" i="8"/>
  <c r="V165" i="8"/>
  <c r="N197" i="8"/>
  <c r="N165" i="8"/>
  <c r="AC165" i="8"/>
  <c r="AC197" i="8"/>
  <c r="U165" i="8"/>
  <c r="U197" i="8"/>
  <c r="M165" i="8"/>
  <c r="M197" i="8"/>
  <c r="AJ197" i="8"/>
  <c r="AJ165" i="8"/>
  <c r="AB197" i="8"/>
  <c r="AB165" i="8"/>
  <c r="T165" i="8"/>
  <c r="T197" i="8"/>
  <c r="L197" i="8"/>
  <c r="L165" i="8"/>
  <c r="AG91" i="8"/>
  <c r="AI197" i="8"/>
  <c r="AI165" i="8"/>
  <c r="AA197" i="8"/>
  <c r="AA165" i="8"/>
  <c r="S197" i="8"/>
  <c r="S165" i="8"/>
  <c r="K165" i="8"/>
  <c r="K197" i="8"/>
  <c r="AH165" i="8"/>
  <c r="AH197" i="8"/>
  <c r="Z165" i="8"/>
  <c r="Z197" i="8"/>
  <c r="R165" i="8"/>
  <c r="R197" i="8"/>
  <c r="J197" i="8"/>
  <c r="J165" i="8"/>
  <c r="J166" i="8" s="1"/>
  <c r="AG165" i="8"/>
  <c r="AG197" i="8"/>
  <c r="X197" i="8"/>
  <c r="X165" i="8"/>
  <c r="Q197" i="8"/>
  <c r="Q165" i="8"/>
  <c r="AF197" i="8"/>
  <c r="AF165" i="8"/>
  <c r="Y165" i="8"/>
  <c r="Y197" i="8"/>
  <c r="P197" i="8"/>
  <c r="P165" i="8"/>
  <c r="AM3" i="4"/>
  <c r="AM59" i="8"/>
  <c r="AM91" i="8"/>
  <c r="AM3" i="3"/>
  <c r="J1016" i="8" l="1"/>
  <c r="J1019" i="8" s="1"/>
  <c r="J1029" i="8" s="1"/>
  <c r="J1047" i="8" s="1"/>
  <c r="J940" i="8"/>
  <c r="J168" i="8"/>
  <c r="J171" i="8" s="1"/>
  <c r="J181" i="8" s="1"/>
  <c r="K163" i="8"/>
  <c r="K166" i="8" s="1"/>
  <c r="J804" i="8"/>
  <c r="J807" i="8" s="1"/>
  <c r="J817" i="8" s="1"/>
  <c r="K799" i="8"/>
  <c r="K802" i="8" s="1"/>
  <c r="J698" i="8"/>
  <c r="J701" i="8" s="1"/>
  <c r="J728" i="8" s="1"/>
  <c r="K693" i="8"/>
  <c r="K696" i="8" s="1"/>
  <c r="J592" i="8"/>
  <c r="J595" i="8" s="1"/>
  <c r="J622" i="8" s="1"/>
  <c r="K587" i="8"/>
  <c r="K590" i="8" s="1"/>
  <c r="J486" i="8"/>
  <c r="J489" i="8" s="1"/>
  <c r="J499" i="8" s="1"/>
  <c r="K481" i="8"/>
  <c r="K484" i="8" s="1"/>
  <c r="J380" i="8"/>
  <c r="J383" i="8" s="1"/>
  <c r="J410" i="8" s="1"/>
  <c r="K375" i="8"/>
  <c r="K378" i="8" s="1"/>
  <c r="J274" i="8"/>
  <c r="J277" i="8" s="1"/>
  <c r="J304" i="8" s="1"/>
  <c r="K269" i="8"/>
  <c r="K272" i="8" s="1"/>
  <c r="J62" i="8"/>
  <c r="J65" i="8" s="1"/>
  <c r="J92" i="8" s="1"/>
  <c r="K1014" i="8"/>
  <c r="K908" i="8"/>
  <c r="J941" i="8"/>
  <c r="J933" i="8"/>
  <c r="J935" i="8" s="1"/>
  <c r="J942" i="8" s="1"/>
  <c r="L57" i="8"/>
  <c r="L60" i="8" s="1"/>
  <c r="K62" i="8"/>
  <c r="K65" i="8" s="1"/>
  <c r="J1039" i="8" l="1"/>
  <c r="J1041" i="8" s="1"/>
  <c r="J1048" i="8" s="1"/>
  <c r="J1046" i="8"/>
  <c r="J393" i="8"/>
  <c r="J411" i="8" s="1"/>
  <c r="J516" i="8"/>
  <c r="J287" i="8"/>
  <c r="J297" i="8" s="1"/>
  <c r="J299" i="8" s="1"/>
  <c r="J306" i="8" s="1"/>
  <c r="J198" i="8"/>
  <c r="J711" i="8"/>
  <c r="J729" i="8" s="1"/>
  <c r="J75" i="8"/>
  <c r="J93" i="8" s="1"/>
  <c r="K1016" i="8"/>
  <c r="K1019" i="8" s="1"/>
  <c r="K1046" i="8" s="1"/>
  <c r="L1011" i="8"/>
  <c r="L1014" i="8" s="1"/>
  <c r="K910" i="8"/>
  <c r="K913" i="8" s="1"/>
  <c r="K923" i="8" s="1"/>
  <c r="L905" i="8"/>
  <c r="L908" i="8" s="1"/>
  <c r="K804" i="8"/>
  <c r="K807" i="8" s="1"/>
  <c r="K834" i="8" s="1"/>
  <c r="L799" i="8"/>
  <c r="L802" i="8" s="1"/>
  <c r="J834" i="8"/>
  <c r="K698" i="8"/>
  <c r="K701" i="8" s="1"/>
  <c r="K728" i="8" s="1"/>
  <c r="L693" i="8"/>
  <c r="L696" i="8" s="1"/>
  <c r="J605" i="8"/>
  <c r="J623" i="8" s="1"/>
  <c r="K592" i="8"/>
  <c r="K595" i="8" s="1"/>
  <c r="K605" i="8" s="1"/>
  <c r="L587" i="8"/>
  <c r="L590" i="8" s="1"/>
  <c r="K486" i="8"/>
  <c r="K489" i="8" s="1"/>
  <c r="K516" i="8" s="1"/>
  <c r="L481" i="8"/>
  <c r="L484" i="8" s="1"/>
  <c r="K380" i="8"/>
  <c r="K383" i="8" s="1"/>
  <c r="K393" i="8" s="1"/>
  <c r="K403" i="8" s="1"/>
  <c r="K405" i="8" s="1"/>
  <c r="K412" i="8" s="1"/>
  <c r="L375" i="8"/>
  <c r="L378" i="8" s="1"/>
  <c r="K274" i="8"/>
  <c r="K277" i="8" s="1"/>
  <c r="K304" i="8" s="1"/>
  <c r="L269" i="8"/>
  <c r="L272" i="8" s="1"/>
  <c r="K168" i="8"/>
  <c r="K171" i="8" s="1"/>
  <c r="K181" i="8" s="1"/>
  <c r="K199" i="8" s="1"/>
  <c r="L163" i="8"/>
  <c r="L166" i="8" s="1"/>
  <c r="J943" i="8"/>
  <c r="J947" i="8" s="1"/>
  <c r="J950" i="8" s="1"/>
  <c r="J951" i="8" s="1"/>
  <c r="J952" i="8" s="1"/>
  <c r="J835" i="8"/>
  <c r="J827" i="8"/>
  <c r="J829" i="8" s="1"/>
  <c r="J836" i="8" s="1"/>
  <c r="J517" i="8"/>
  <c r="J509" i="8"/>
  <c r="J511" i="8" s="1"/>
  <c r="J518" i="8" s="1"/>
  <c r="J191" i="8"/>
  <c r="J193" i="8" s="1"/>
  <c r="J200" i="8" s="1"/>
  <c r="J199" i="8"/>
  <c r="K92" i="8"/>
  <c r="K75" i="8"/>
  <c r="L62" i="8"/>
  <c r="L65" i="8" s="1"/>
  <c r="M57" i="8"/>
  <c r="M60" i="8" s="1"/>
  <c r="K817" i="8" l="1"/>
  <c r="J1049" i="8"/>
  <c r="J1053" i="8" s="1"/>
  <c r="J1056" i="8" s="1"/>
  <c r="J1057" i="8" s="1"/>
  <c r="J1058" i="8" s="1"/>
  <c r="J403" i="8"/>
  <c r="J405" i="8" s="1"/>
  <c r="J412" i="8" s="1"/>
  <c r="J721" i="8"/>
  <c r="J723" i="8" s="1"/>
  <c r="J730" i="8" s="1"/>
  <c r="K499" i="8"/>
  <c r="K517" i="8" s="1"/>
  <c r="J305" i="8"/>
  <c r="J307" i="8"/>
  <c r="J311" i="8" s="1"/>
  <c r="J314" i="8" s="1"/>
  <c r="J315" i="8" s="1"/>
  <c r="J316" i="8" s="1"/>
  <c r="K287" i="8"/>
  <c r="K305" i="8" s="1"/>
  <c r="K622" i="8"/>
  <c r="J615" i="8"/>
  <c r="J617" i="8" s="1"/>
  <c r="J624" i="8" s="1"/>
  <c r="J625" i="8" s="1"/>
  <c r="J629" i="8" s="1"/>
  <c r="J632" i="8" s="1"/>
  <c r="J633" i="8" s="1"/>
  <c r="J634" i="8" s="1"/>
  <c r="K711" i="8"/>
  <c r="K721" i="8" s="1"/>
  <c r="K723" i="8" s="1"/>
  <c r="K730" i="8" s="1"/>
  <c r="K940" i="8"/>
  <c r="K1029" i="8"/>
  <c r="K1047" i="8" s="1"/>
  <c r="K410" i="8"/>
  <c r="J85" i="8"/>
  <c r="J87" i="8" s="1"/>
  <c r="J94" i="8" s="1"/>
  <c r="J95" i="8" s="1"/>
  <c r="J99" i="8" s="1"/>
  <c r="J102" i="8" s="1"/>
  <c r="J103" i="8" s="1"/>
  <c r="J104" i="8" s="1"/>
  <c r="K411" i="8"/>
  <c r="K413" i="8" s="1"/>
  <c r="K417" i="8" s="1"/>
  <c r="K420" i="8" s="1"/>
  <c r="K421" i="8" s="1"/>
  <c r="K422" i="8" s="1"/>
  <c r="K191" i="8"/>
  <c r="K193" i="8" s="1"/>
  <c r="K200" i="8" s="1"/>
  <c r="K198" i="8"/>
  <c r="L1016" i="8"/>
  <c r="L1019" i="8" s="1"/>
  <c r="M1011" i="8"/>
  <c r="M1014" i="8" s="1"/>
  <c r="L910" i="8"/>
  <c r="L913" i="8" s="1"/>
  <c r="M905" i="8"/>
  <c r="M908" i="8" s="1"/>
  <c r="L804" i="8"/>
  <c r="L807" i="8" s="1"/>
  <c r="M799" i="8"/>
  <c r="M802" i="8" s="1"/>
  <c r="L698" i="8"/>
  <c r="L701" i="8" s="1"/>
  <c r="M693" i="8"/>
  <c r="M696" i="8" s="1"/>
  <c r="L592" i="8"/>
  <c r="L595" i="8" s="1"/>
  <c r="M587" i="8"/>
  <c r="M590" i="8" s="1"/>
  <c r="L486" i="8"/>
  <c r="L489" i="8" s="1"/>
  <c r="M481" i="8"/>
  <c r="M484" i="8" s="1"/>
  <c r="L380" i="8"/>
  <c r="L383" i="8" s="1"/>
  <c r="M375" i="8"/>
  <c r="M378" i="8" s="1"/>
  <c r="L274" i="8"/>
  <c r="L277" i="8" s="1"/>
  <c r="M269" i="8"/>
  <c r="M272" i="8" s="1"/>
  <c r="L168" i="8"/>
  <c r="L171" i="8" s="1"/>
  <c r="M163" i="8"/>
  <c r="M166" i="8" s="1"/>
  <c r="J413" i="8"/>
  <c r="J417" i="8" s="1"/>
  <c r="J420" i="8" s="1"/>
  <c r="J421" i="8" s="1"/>
  <c r="J422" i="8" s="1"/>
  <c r="K941" i="8"/>
  <c r="K933" i="8"/>
  <c r="K935" i="8" s="1"/>
  <c r="K942" i="8" s="1"/>
  <c r="J731" i="8"/>
  <c r="J735" i="8" s="1"/>
  <c r="J738" i="8" s="1"/>
  <c r="J739" i="8" s="1"/>
  <c r="J740" i="8" s="1"/>
  <c r="J837" i="8"/>
  <c r="J841" i="8" s="1"/>
  <c r="J844" i="8" s="1"/>
  <c r="J845" i="8" s="1"/>
  <c r="J846" i="8" s="1"/>
  <c r="K615" i="8"/>
  <c r="K617" i="8" s="1"/>
  <c r="K624" i="8" s="1"/>
  <c r="K623" i="8"/>
  <c r="J519" i="8"/>
  <c r="J523" i="8" s="1"/>
  <c r="K835" i="8"/>
  <c r="K827" i="8"/>
  <c r="K829" i="8" s="1"/>
  <c r="K836" i="8" s="1"/>
  <c r="J201" i="8"/>
  <c r="J205" i="8" s="1"/>
  <c r="J208" i="8" s="1"/>
  <c r="J209" i="8" s="1"/>
  <c r="J210" i="8" s="1"/>
  <c r="K93" i="8"/>
  <c r="K85" i="8"/>
  <c r="K87" i="8" s="1"/>
  <c r="K94" i="8" s="1"/>
  <c r="M62" i="8"/>
  <c r="M65" i="8" s="1"/>
  <c r="N57" i="8"/>
  <c r="N60" i="8" s="1"/>
  <c r="L75" i="8"/>
  <c r="L92" i="8"/>
  <c r="K509" i="8" l="1"/>
  <c r="K511" i="8" s="1"/>
  <c r="K518" i="8" s="1"/>
  <c r="K1039" i="8"/>
  <c r="K1041" i="8" s="1"/>
  <c r="K1048" i="8" s="1"/>
  <c r="K1049" i="8" s="1"/>
  <c r="K1053" i="8" s="1"/>
  <c r="K1056" i="8" s="1"/>
  <c r="K1057" i="8" s="1"/>
  <c r="K1058" i="8" s="1"/>
  <c r="K1059" i="8" s="1"/>
  <c r="K297" i="8"/>
  <c r="K299" i="8" s="1"/>
  <c r="K306" i="8" s="1"/>
  <c r="K307" i="8" s="1"/>
  <c r="K311" i="8" s="1"/>
  <c r="K314" i="8" s="1"/>
  <c r="K315" i="8" s="1"/>
  <c r="K316" i="8" s="1"/>
  <c r="K317" i="8" s="1"/>
  <c r="K729" i="8"/>
  <c r="K201" i="8"/>
  <c r="K205" i="8" s="1"/>
  <c r="K208" i="8" s="1"/>
  <c r="K209" i="8" s="1"/>
  <c r="K210" i="8" s="1"/>
  <c r="K211" i="8" s="1"/>
  <c r="M1016" i="8"/>
  <c r="M1019" i="8" s="1"/>
  <c r="N1011" i="8"/>
  <c r="N1014" i="8" s="1"/>
  <c r="L1046" i="8"/>
  <c r="L1029" i="8"/>
  <c r="M910" i="8"/>
  <c r="M913" i="8" s="1"/>
  <c r="N905" i="8"/>
  <c r="N908" i="8" s="1"/>
  <c r="L923" i="8"/>
  <c r="L940" i="8"/>
  <c r="M804" i="8"/>
  <c r="M807" i="8" s="1"/>
  <c r="N799" i="8"/>
  <c r="N802" i="8" s="1"/>
  <c r="L817" i="8"/>
  <c r="L834" i="8"/>
  <c r="M698" i="8"/>
  <c r="M701" i="8" s="1"/>
  <c r="N693" i="8"/>
  <c r="N696" i="8" s="1"/>
  <c r="L728" i="8"/>
  <c r="L711" i="8"/>
  <c r="M592" i="8"/>
  <c r="M595" i="8" s="1"/>
  <c r="N587" i="8"/>
  <c r="N590" i="8" s="1"/>
  <c r="L622" i="8"/>
  <c r="L605" i="8"/>
  <c r="M486" i="8"/>
  <c r="M489" i="8" s="1"/>
  <c r="N481" i="8"/>
  <c r="N484" i="8" s="1"/>
  <c r="L516" i="8"/>
  <c r="L499" i="8"/>
  <c r="M380" i="8"/>
  <c r="M383" i="8" s="1"/>
  <c r="N375" i="8"/>
  <c r="N378" i="8" s="1"/>
  <c r="L393" i="8"/>
  <c r="L410" i="8"/>
  <c r="M274" i="8"/>
  <c r="M277" i="8" s="1"/>
  <c r="N269" i="8"/>
  <c r="N272" i="8" s="1"/>
  <c r="L304" i="8"/>
  <c r="L287" i="8"/>
  <c r="M168" i="8"/>
  <c r="M171" i="8" s="1"/>
  <c r="N163" i="8"/>
  <c r="N166" i="8" s="1"/>
  <c r="L181" i="8"/>
  <c r="L198" i="8"/>
  <c r="K943" i="8"/>
  <c r="K947" i="8" s="1"/>
  <c r="K950" i="8" s="1"/>
  <c r="K951" i="8" s="1"/>
  <c r="K952" i="8" s="1"/>
  <c r="K953" i="8" s="1"/>
  <c r="K625" i="8"/>
  <c r="K629" i="8" s="1"/>
  <c r="K632" i="8" s="1"/>
  <c r="K633" i="8" s="1"/>
  <c r="K634" i="8" s="1"/>
  <c r="K731" i="8"/>
  <c r="K735" i="8" s="1"/>
  <c r="K738" i="8" s="1"/>
  <c r="K739" i="8" s="1"/>
  <c r="K740" i="8" s="1"/>
  <c r="K741" i="8" s="1"/>
  <c r="K519" i="8"/>
  <c r="K523" i="8" s="1"/>
  <c r="K526" i="8" s="1"/>
  <c r="K527" i="8" s="1"/>
  <c r="K528" i="8" s="1"/>
  <c r="K837" i="8"/>
  <c r="K841" i="8" s="1"/>
  <c r="K844" i="8" s="1"/>
  <c r="K845" i="8" s="1"/>
  <c r="K846" i="8" s="1"/>
  <c r="K847" i="8" s="1"/>
  <c r="J526" i="8"/>
  <c r="J527" i="8" s="1"/>
  <c r="J528" i="8" s="1"/>
  <c r="K423" i="8"/>
  <c r="K95" i="8"/>
  <c r="K99" i="8" s="1"/>
  <c r="K102" i="8" s="1"/>
  <c r="K103" i="8" s="1"/>
  <c r="K104" i="8" s="1"/>
  <c r="K105" i="8" s="1"/>
  <c r="N62" i="8"/>
  <c r="N65" i="8" s="1"/>
  <c r="O57" i="8"/>
  <c r="O60" i="8" s="1"/>
  <c r="M75" i="8"/>
  <c r="M92" i="8"/>
  <c r="L85" i="8"/>
  <c r="L87" i="8" s="1"/>
  <c r="L94" i="8" s="1"/>
  <c r="L93" i="8"/>
  <c r="L1039" i="8" l="1"/>
  <c r="L1041" i="8" s="1"/>
  <c r="L1048" i="8" s="1"/>
  <c r="L1047" i="8"/>
  <c r="N1016" i="8"/>
  <c r="N1019" i="8" s="1"/>
  <c r="O1011" i="8"/>
  <c r="O1014" i="8" s="1"/>
  <c r="M1029" i="8"/>
  <c r="M1046" i="8"/>
  <c r="L941" i="8"/>
  <c r="L933" i="8"/>
  <c r="L935" i="8" s="1"/>
  <c r="L942" i="8" s="1"/>
  <c r="N910" i="8"/>
  <c r="N913" i="8" s="1"/>
  <c r="O905" i="8"/>
  <c r="O908" i="8" s="1"/>
  <c r="M923" i="8"/>
  <c r="M940" i="8"/>
  <c r="L827" i="8"/>
  <c r="L829" i="8" s="1"/>
  <c r="L836" i="8" s="1"/>
  <c r="L835" i="8"/>
  <c r="N804" i="8"/>
  <c r="N807" i="8" s="1"/>
  <c r="O799" i="8"/>
  <c r="O802" i="8" s="1"/>
  <c r="M834" i="8"/>
  <c r="M817" i="8"/>
  <c r="L721" i="8"/>
  <c r="L723" i="8" s="1"/>
  <c r="L730" i="8" s="1"/>
  <c r="L729" i="8"/>
  <c r="N698" i="8"/>
  <c r="N701" i="8" s="1"/>
  <c r="O693" i="8"/>
  <c r="O696" i="8" s="1"/>
  <c r="M711" i="8"/>
  <c r="M728" i="8"/>
  <c r="L623" i="8"/>
  <c r="L615" i="8"/>
  <c r="L617" i="8" s="1"/>
  <c r="L624" i="8" s="1"/>
  <c r="N592" i="8"/>
  <c r="N595" i="8" s="1"/>
  <c r="O587" i="8"/>
  <c r="O590" i="8" s="1"/>
  <c r="M622" i="8"/>
  <c r="M605" i="8"/>
  <c r="L517" i="8"/>
  <c r="L509" i="8"/>
  <c r="L511" i="8" s="1"/>
  <c r="L518" i="8" s="1"/>
  <c r="N486" i="8"/>
  <c r="N489" i="8" s="1"/>
  <c r="O481" i="8"/>
  <c r="O484" i="8" s="1"/>
  <c r="M516" i="8"/>
  <c r="M499" i="8"/>
  <c r="L403" i="8"/>
  <c r="L405" i="8" s="1"/>
  <c r="L412" i="8" s="1"/>
  <c r="L411" i="8"/>
  <c r="N380" i="8"/>
  <c r="N383" i="8" s="1"/>
  <c r="O375" i="8"/>
  <c r="O378" i="8" s="1"/>
  <c r="M393" i="8"/>
  <c r="M410" i="8"/>
  <c r="L305" i="8"/>
  <c r="L297" i="8"/>
  <c r="L299" i="8" s="1"/>
  <c r="L306" i="8" s="1"/>
  <c r="N274" i="8"/>
  <c r="N277" i="8" s="1"/>
  <c r="O269" i="8"/>
  <c r="O272" i="8" s="1"/>
  <c r="M304" i="8"/>
  <c r="M287" i="8"/>
  <c r="L191" i="8"/>
  <c r="L193" i="8" s="1"/>
  <c r="L200" i="8" s="1"/>
  <c r="L199" i="8"/>
  <c r="N168" i="8"/>
  <c r="N171" i="8" s="1"/>
  <c r="O163" i="8"/>
  <c r="O166" i="8" s="1"/>
  <c r="M181" i="8"/>
  <c r="M198" i="8"/>
  <c r="K635" i="8"/>
  <c r="K529" i="8"/>
  <c r="L95" i="8"/>
  <c r="L99" i="8" s="1"/>
  <c r="L102" i="8" s="1"/>
  <c r="L103" i="8" s="1"/>
  <c r="L104" i="8" s="1"/>
  <c r="L105" i="8" s="1"/>
  <c r="M85" i="8"/>
  <c r="M87" i="8" s="1"/>
  <c r="M94" i="8" s="1"/>
  <c r="M93" i="8"/>
  <c r="P57" i="8"/>
  <c r="P60" i="8" s="1"/>
  <c r="O62" i="8"/>
  <c r="O65" i="8" s="1"/>
  <c r="O75" i="8" s="1"/>
  <c r="O85" i="8" s="1"/>
  <c r="N75" i="8"/>
  <c r="N92" i="8"/>
  <c r="L1049" i="8" l="1"/>
  <c r="L1053" i="8" s="1"/>
  <c r="L1056" i="8" s="1"/>
  <c r="L1057" i="8" s="1"/>
  <c r="L1058" i="8" s="1"/>
  <c r="L1059" i="8" s="1"/>
  <c r="L413" i="8"/>
  <c r="L417" i="8" s="1"/>
  <c r="L420" i="8" s="1"/>
  <c r="L421" i="8" s="1"/>
  <c r="L422" i="8" s="1"/>
  <c r="L423" i="8" s="1"/>
  <c r="L837" i="8"/>
  <c r="L841" i="8" s="1"/>
  <c r="L844" i="8" s="1"/>
  <c r="L845" i="8" s="1"/>
  <c r="L846" i="8" s="1"/>
  <c r="L847" i="8" s="1"/>
  <c r="L731" i="8"/>
  <c r="L735" i="8" s="1"/>
  <c r="L738" i="8" s="1"/>
  <c r="L739" i="8" s="1"/>
  <c r="L740" i="8" s="1"/>
  <c r="L741" i="8" s="1"/>
  <c r="L201" i="8"/>
  <c r="L205" i="8" s="1"/>
  <c r="L208" i="8" s="1"/>
  <c r="L209" i="8" s="1"/>
  <c r="L210" i="8" s="1"/>
  <c r="L211" i="8" s="1"/>
  <c r="M1039" i="8"/>
  <c r="M1041" i="8" s="1"/>
  <c r="M1048" i="8" s="1"/>
  <c r="M1047" i="8"/>
  <c r="O1016" i="8"/>
  <c r="O1019" i="8" s="1"/>
  <c r="P1011" i="8"/>
  <c r="P1014" i="8" s="1"/>
  <c r="N1046" i="8"/>
  <c r="N1029" i="8"/>
  <c r="M941" i="8"/>
  <c r="M933" i="8"/>
  <c r="M935" i="8" s="1"/>
  <c r="M942" i="8" s="1"/>
  <c r="O910" i="8"/>
  <c r="O913" i="8" s="1"/>
  <c r="P905" i="8"/>
  <c r="P908" i="8" s="1"/>
  <c r="N940" i="8"/>
  <c r="N923" i="8"/>
  <c r="L943" i="8"/>
  <c r="L947" i="8" s="1"/>
  <c r="L950" i="8" s="1"/>
  <c r="L951" i="8" s="1"/>
  <c r="L952" i="8" s="1"/>
  <c r="L953" i="8" s="1"/>
  <c r="M827" i="8"/>
  <c r="M829" i="8" s="1"/>
  <c r="M836" i="8" s="1"/>
  <c r="M835" i="8"/>
  <c r="O804" i="8"/>
  <c r="O807" i="8" s="1"/>
  <c r="P799" i="8"/>
  <c r="P802" i="8" s="1"/>
  <c r="N817" i="8"/>
  <c r="N834" i="8"/>
  <c r="M721" i="8"/>
  <c r="M723" i="8" s="1"/>
  <c r="M730" i="8" s="1"/>
  <c r="M729" i="8"/>
  <c r="O698" i="8"/>
  <c r="O701" i="8" s="1"/>
  <c r="P693" i="8"/>
  <c r="P696" i="8" s="1"/>
  <c r="N728" i="8"/>
  <c r="N711" i="8"/>
  <c r="M615" i="8"/>
  <c r="M617" i="8" s="1"/>
  <c r="M624" i="8" s="1"/>
  <c r="M623" i="8"/>
  <c r="O592" i="8"/>
  <c r="O595" i="8" s="1"/>
  <c r="P587" i="8"/>
  <c r="P590" i="8" s="1"/>
  <c r="N622" i="8"/>
  <c r="N605" i="8"/>
  <c r="L625" i="8"/>
  <c r="L629" i="8" s="1"/>
  <c r="L632" i="8" s="1"/>
  <c r="L633" i="8" s="1"/>
  <c r="L634" i="8" s="1"/>
  <c r="L635" i="8" s="1"/>
  <c r="M509" i="8"/>
  <c r="M511" i="8" s="1"/>
  <c r="M518" i="8" s="1"/>
  <c r="M517" i="8"/>
  <c r="O486" i="8"/>
  <c r="O489" i="8" s="1"/>
  <c r="P481" i="8"/>
  <c r="P484" i="8" s="1"/>
  <c r="N499" i="8"/>
  <c r="N516" i="8"/>
  <c r="L519" i="8"/>
  <c r="L523" i="8" s="1"/>
  <c r="L526" i="8" s="1"/>
  <c r="L527" i="8" s="1"/>
  <c r="L528" i="8" s="1"/>
  <c r="L529" i="8" s="1"/>
  <c r="M411" i="8"/>
  <c r="M403" i="8"/>
  <c r="M405" i="8" s="1"/>
  <c r="M412" i="8" s="1"/>
  <c r="O380" i="8"/>
  <c r="O383" i="8" s="1"/>
  <c r="P375" i="8"/>
  <c r="P378" i="8" s="1"/>
  <c r="N410" i="8"/>
  <c r="N393" i="8"/>
  <c r="M305" i="8"/>
  <c r="M297" i="8"/>
  <c r="M299" i="8" s="1"/>
  <c r="M306" i="8" s="1"/>
  <c r="O274" i="8"/>
  <c r="O277" i="8" s="1"/>
  <c r="P269" i="8"/>
  <c r="P272" i="8" s="1"/>
  <c r="N287" i="8"/>
  <c r="N304" i="8"/>
  <c r="L307" i="8"/>
  <c r="L311" i="8" s="1"/>
  <c r="L314" i="8" s="1"/>
  <c r="L315" i="8" s="1"/>
  <c r="L316" i="8" s="1"/>
  <c r="L317" i="8" s="1"/>
  <c r="M191" i="8"/>
  <c r="M193" i="8" s="1"/>
  <c r="M200" i="8" s="1"/>
  <c r="M199" i="8"/>
  <c r="O168" i="8"/>
  <c r="O171" i="8" s="1"/>
  <c r="P163" i="8"/>
  <c r="P166" i="8" s="1"/>
  <c r="N198" i="8"/>
  <c r="N181" i="8"/>
  <c r="M95" i="8"/>
  <c r="M99" i="8" s="1"/>
  <c r="M102" i="8" s="1"/>
  <c r="M103" i="8" s="1"/>
  <c r="M104" i="8" s="1"/>
  <c r="M105" i="8" s="1"/>
  <c r="O92" i="8"/>
  <c r="Q57" i="8"/>
  <c r="Q60" i="8" s="1"/>
  <c r="P62" i="8"/>
  <c r="P65" i="8" s="1"/>
  <c r="N93" i="8"/>
  <c r="N85" i="8"/>
  <c r="N87" i="8" s="1"/>
  <c r="N94" i="8" s="1"/>
  <c r="M413" i="8" l="1"/>
  <c r="M417" i="8" s="1"/>
  <c r="M420" i="8" s="1"/>
  <c r="M421" i="8" s="1"/>
  <c r="M422" i="8" s="1"/>
  <c r="M423" i="8" s="1"/>
  <c r="M519" i="8"/>
  <c r="M523" i="8" s="1"/>
  <c r="M526" i="8" s="1"/>
  <c r="M527" i="8" s="1"/>
  <c r="M528" i="8" s="1"/>
  <c r="M1049" i="8"/>
  <c r="M1053" i="8" s="1"/>
  <c r="M1056" i="8" s="1"/>
  <c r="M1057" i="8" s="1"/>
  <c r="M1058" i="8" s="1"/>
  <c r="M1059" i="8" s="1"/>
  <c r="M625" i="8"/>
  <c r="M629" i="8" s="1"/>
  <c r="M632" i="8" s="1"/>
  <c r="M633" i="8" s="1"/>
  <c r="M634" i="8" s="1"/>
  <c r="M635" i="8" s="1"/>
  <c r="M837" i="8"/>
  <c r="M841" i="8" s="1"/>
  <c r="M844" i="8" s="1"/>
  <c r="M845" i="8" s="1"/>
  <c r="M846" i="8" s="1"/>
  <c r="M847" i="8" s="1"/>
  <c r="M943" i="8"/>
  <c r="M947" i="8" s="1"/>
  <c r="M950" i="8" s="1"/>
  <c r="M951" i="8" s="1"/>
  <c r="M952" i="8" s="1"/>
  <c r="M953" i="8" s="1"/>
  <c r="M201" i="8"/>
  <c r="M205" i="8" s="1"/>
  <c r="M208" i="8" s="1"/>
  <c r="M209" i="8" s="1"/>
  <c r="M210" i="8" s="1"/>
  <c r="M211" i="8" s="1"/>
  <c r="M731" i="8"/>
  <c r="M735" i="8" s="1"/>
  <c r="M738" i="8" s="1"/>
  <c r="M739" i="8" s="1"/>
  <c r="M740" i="8" s="1"/>
  <c r="M741" i="8" s="1"/>
  <c r="P1016" i="8"/>
  <c r="P1019" i="8" s="1"/>
  <c r="Q1011" i="8"/>
  <c r="Q1014" i="8" s="1"/>
  <c r="N1047" i="8"/>
  <c r="N1039" i="8"/>
  <c r="N1041" i="8" s="1"/>
  <c r="N1048" i="8" s="1"/>
  <c r="O1046" i="8"/>
  <c r="O1029" i="8"/>
  <c r="N933" i="8"/>
  <c r="N935" i="8" s="1"/>
  <c r="N942" i="8" s="1"/>
  <c r="N941" i="8"/>
  <c r="P910" i="8"/>
  <c r="P913" i="8" s="1"/>
  <c r="Q905" i="8"/>
  <c r="Q908" i="8" s="1"/>
  <c r="O923" i="8"/>
  <c r="O940" i="8"/>
  <c r="N835" i="8"/>
  <c r="N827" i="8"/>
  <c r="N829" i="8" s="1"/>
  <c r="N836" i="8" s="1"/>
  <c r="P804" i="8"/>
  <c r="P807" i="8" s="1"/>
  <c r="Q799" i="8"/>
  <c r="Q802" i="8" s="1"/>
  <c r="O834" i="8"/>
  <c r="O817" i="8"/>
  <c r="N721" i="8"/>
  <c r="N723" i="8" s="1"/>
  <c r="N730" i="8" s="1"/>
  <c r="N729" i="8"/>
  <c r="P698" i="8"/>
  <c r="P701" i="8" s="1"/>
  <c r="Q693" i="8"/>
  <c r="Q696" i="8" s="1"/>
  <c r="O728" i="8"/>
  <c r="O711" i="8"/>
  <c r="N615" i="8"/>
  <c r="N617" i="8" s="1"/>
  <c r="N624" i="8" s="1"/>
  <c r="N623" i="8"/>
  <c r="P592" i="8"/>
  <c r="P595" i="8" s="1"/>
  <c r="Q587" i="8"/>
  <c r="Q590" i="8" s="1"/>
  <c r="O622" i="8"/>
  <c r="O605" i="8"/>
  <c r="M529" i="8"/>
  <c r="N517" i="8"/>
  <c r="N509" i="8"/>
  <c r="N511" i="8" s="1"/>
  <c r="N518" i="8" s="1"/>
  <c r="P486" i="8"/>
  <c r="P489" i="8" s="1"/>
  <c r="Q481" i="8"/>
  <c r="Q484" i="8" s="1"/>
  <c r="O499" i="8"/>
  <c r="O516" i="8"/>
  <c r="N411" i="8"/>
  <c r="N403" i="8"/>
  <c r="N405" i="8" s="1"/>
  <c r="N412" i="8" s="1"/>
  <c r="P380" i="8"/>
  <c r="P383" i="8" s="1"/>
  <c r="Q375" i="8"/>
  <c r="Q378" i="8" s="1"/>
  <c r="O410" i="8"/>
  <c r="O393" i="8"/>
  <c r="N305" i="8"/>
  <c r="N297" i="8"/>
  <c r="N299" i="8" s="1"/>
  <c r="N306" i="8" s="1"/>
  <c r="P274" i="8"/>
  <c r="P277" i="8" s="1"/>
  <c r="Q269" i="8"/>
  <c r="Q272" i="8" s="1"/>
  <c r="O304" i="8"/>
  <c r="O287" i="8"/>
  <c r="M307" i="8"/>
  <c r="M311" i="8" s="1"/>
  <c r="M314" i="8" s="1"/>
  <c r="M315" i="8" s="1"/>
  <c r="M316" i="8" s="1"/>
  <c r="M317" i="8" s="1"/>
  <c r="N199" i="8"/>
  <c r="N191" i="8"/>
  <c r="N193" i="8" s="1"/>
  <c r="N200" i="8" s="1"/>
  <c r="P168" i="8"/>
  <c r="P171" i="8" s="1"/>
  <c r="Q163" i="8"/>
  <c r="Q166" i="8" s="1"/>
  <c r="O198" i="8"/>
  <c r="O181" i="8"/>
  <c r="N95" i="8"/>
  <c r="N99" i="8" s="1"/>
  <c r="N102" i="8" s="1"/>
  <c r="N103" i="8" s="1"/>
  <c r="N104" i="8" s="1"/>
  <c r="N105" i="8" s="1"/>
  <c r="O87" i="8"/>
  <c r="O94" i="8" s="1"/>
  <c r="O93" i="8"/>
  <c r="Q62" i="8"/>
  <c r="Q65" i="8" s="1"/>
  <c r="R57" i="8"/>
  <c r="R60" i="8" s="1"/>
  <c r="P75" i="8"/>
  <c r="P92" i="8"/>
  <c r="N201" i="8" l="1"/>
  <c r="N205" i="8" s="1"/>
  <c r="N208" i="8" s="1"/>
  <c r="N209" i="8" s="1"/>
  <c r="N210" i="8" s="1"/>
  <c r="N211" i="8" s="1"/>
  <c r="N413" i="8"/>
  <c r="N417" i="8" s="1"/>
  <c r="N420" i="8" s="1"/>
  <c r="N421" i="8" s="1"/>
  <c r="N422" i="8" s="1"/>
  <c r="N423" i="8" s="1"/>
  <c r="N943" i="8"/>
  <c r="N947" i="8" s="1"/>
  <c r="N950" i="8" s="1"/>
  <c r="N951" i="8" s="1"/>
  <c r="N952" i="8" s="1"/>
  <c r="N953" i="8" s="1"/>
  <c r="N837" i="8"/>
  <c r="N841" i="8" s="1"/>
  <c r="N844" i="8" s="1"/>
  <c r="N845" i="8" s="1"/>
  <c r="N846" i="8" s="1"/>
  <c r="N847" i="8" s="1"/>
  <c r="Q168" i="8"/>
  <c r="Q171" i="8" s="1"/>
  <c r="Q181" i="8" s="1"/>
  <c r="Q199" i="8" s="1"/>
  <c r="R163" i="8"/>
  <c r="R166" i="8" s="1"/>
  <c r="S163" i="8" s="1"/>
  <c r="S166" i="8" s="1"/>
  <c r="O1039" i="8"/>
  <c r="O1041" i="8" s="1"/>
  <c r="O1048" i="8" s="1"/>
  <c r="O1047" i="8"/>
  <c r="N1049" i="8"/>
  <c r="N1053" i="8" s="1"/>
  <c r="N1056" i="8" s="1"/>
  <c r="N1057" i="8" s="1"/>
  <c r="N1058" i="8" s="1"/>
  <c r="N1059" i="8" s="1"/>
  <c r="Q1016" i="8"/>
  <c r="Q1019" i="8" s="1"/>
  <c r="R1011" i="8"/>
  <c r="R1014" i="8" s="1"/>
  <c r="P1029" i="8"/>
  <c r="P1046" i="8"/>
  <c r="O933" i="8"/>
  <c r="O935" i="8" s="1"/>
  <c r="O942" i="8" s="1"/>
  <c r="O941" i="8"/>
  <c r="Q910" i="8"/>
  <c r="Q913" i="8" s="1"/>
  <c r="R905" i="8"/>
  <c r="R908" i="8" s="1"/>
  <c r="P940" i="8"/>
  <c r="P923" i="8"/>
  <c r="O835" i="8"/>
  <c r="O827" i="8"/>
  <c r="O829" i="8" s="1"/>
  <c r="O836" i="8" s="1"/>
  <c r="Q804" i="8"/>
  <c r="Q807" i="8" s="1"/>
  <c r="R799" i="8"/>
  <c r="R802" i="8" s="1"/>
  <c r="P817" i="8"/>
  <c r="P834" i="8"/>
  <c r="O729" i="8"/>
  <c r="O721" i="8"/>
  <c r="O723" i="8" s="1"/>
  <c r="O730" i="8" s="1"/>
  <c r="Q698" i="8"/>
  <c r="Q701" i="8" s="1"/>
  <c r="R693" i="8"/>
  <c r="R696" i="8" s="1"/>
  <c r="P728" i="8"/>
  <c r="P711" i="8"/>
  <c r="N731" i="8"/>
  <c r="N735" i="8" s="1"/>
  <c r="N738" i="8" s="1"/>
  <c r="N739" i="8" s="1"/>
  <c r="N740" i="8" s="1"/>
  <c r="N741" i="8" s="1"/>
  <c r="O615" i="8"/>
  <c r="O617" i="8" s="1"/>
  <c r="O624" i="8" s="1"/>
  <c r="O623" i="8"/>
  <c r="P622" i="8"/>
  <c r="P605" i="8"/>
  <c r="N625" i="8"/>
  <c r="N629" i="8" s="1"/>
  <c r="N632" i="8" s="1"/>
  <c r="N633" i="8" s="1"/>
  <c r="N634" i="8" s="1"/>
  <c r="N635" i="8" s="1"/>
  <c r="Q592" i="8"/>
  <c r="Q595" i="8" s="1"/>
  <c r="R587" i="8"/>
  <c r="R590" i="8" s="1"/>
  <c r="O517" i="8"/>
  <c r="O509" i="8"/>
  <c r="O511" i="8" s="1"/>
  <c r="O518" i="8" s="1"/>
  <c r="Q486" i="8"/>
  <c r="Q489" i="8" s="1"/>
  <c r="R481" i="8"/>
  <c r="R484" i="8" s="1"/>
  <c r="P516" i="8"/>
  <c r="P499" i="8"/>
  <c r="N519" i="8"/>
  <c r="N523" i="8" s="1"/>
  <c r="N526" i="8" s="1"/>
  <c r="N527" i="8" s="1"/>
  <c r="N528" i="8" s="1"/>
  <c r="N529" i="8" s="1"/>
  <c r="O403" i="8"/>
  <c r="O405" i="8" s="1"/>
  <c r="O412" i="8" s="1"/>
  <c r="O411" i="8"/>
  <c r="Q380" i="8"/>
  <c r="Q383" i="8" s="1"/>
  <c r="R375" i="8"/>
  <c r="R378" i="8" s="1"/>
  <c r="P410" i="8"/>
  <c r="P393" i="8"/>
  <c r="O297" i="8"/>
  <c r="O299" i="8" s="1"/>
  <c r="O306" i="8" s="1"/>
  <c r="O305" i="8"/>
  <c r="Q274" i="8"/>
  <c r="Q277" i="8" s="1"/>
  <c r="R269" i="8"/>
  <c r="R272" i="8" s="1"/>
  <c r="P304" i="8"/>
  <c r="P287" i="8"/>
  <c r="N307" i="8"/>
  <c r="N311" i="8" s="1"/>
  <c r="N314" i="8" s="1"/>
  <c r="N315" i="8" s="1"/>
  <c r="N316" i="8" s="1"/>
  <c r="N317" i="8" s="1"/>
  <c r="O199" i="8"/>
  <c r="O191" i="8"/>
  <c r="O193" i="8" s="1"/>
  <c r="O200" i="8" s="1"/>
  <c r="O201" i="8" s="1"/>
  <c r="O205" i="8" s="1"/>
  <c r="O208" i="8" s="1"/>
  <c r="O209" i="8" s="1"/>
  <c r="O210" i="8" s="1"/>
  <c r="O218" i="8" s="1"/>
  <c r="P181" i="8"/>
  <c r="P198" i="8"/>
  <c r="O95" i="8"/>
  <c r="O99" i="8" s="1"/>
  <c r="O102" i="8" s="1"/>
  <c r="O103" i="8" s="1"/>
  <c r="O104" i="8" s="1"/>
  <c r="O112" i="8" s="1"/>
  <c r="Q75" i="8"/>
  <c r="Q92" i="8"/>
  <c r="S57" i="8"/>
  <c r="S60" i="8" s="1"/>
  <c r="R62" i="8"/>
  <c r="R65" i="8" s="1"/>
  <c r="P93" i="8"/>
  <c r="P85" i="8"/>
  <c r="P87" i="8" s="1"/>
  <c r="P94" i="8" s="1"/>
  <c r="O413" i="8" l="1"/>
  <c r="O417" i="8" s="1"/>
  <c r="O420" i="8" s="1"/>
  <c r="O421" i="8" s="1"/>
  <c r="O422" i="8" s="1"/>
  <c r="O430" i="8" s="1"/>
  <c r="O429" i="8" s="1"/>
  <c r="O217" i="8"/>
  <c r="O219" i="8"/>
  <c r="R168" i="8"/>
  <c r="R171" i="8" s="1"/>
  <c r="R198" i="8" s="1"/>
  <c r="Q191" i="8"/>
  <c r="Q193" i="8" s="1"/>
  <c r="Q200" i="8" s="1"/>
  <c r="Q198" i="8"/>
  <c r="O111" i="8"/>
  <c r="O113" i="8"/>
  <c r="O1049" i="8"/>
  <c r="O1053" i="8" s="1"/>
  <c r="O1056" i="8" s="1"/>
  <c r="O1057" i="8" s="1"/>
  <c r="O1058" i="8" s="1"/>
  <c r="O1066" i="8" s="1"/>
  <c r="O1065" i="8" s="1"/>
  <c r="O731" i="8"/>
  <c r="O735" i="8" s="1"/>
  <c r="O738" i="8" s="1"/>
  <c r="O739" i="8" s="1"/>
  <c r="O740" i="8" s="1"/>
  <c r="O748" i="8" s="1"/>
  <c r="O747" i="8" s="1"/>
  <c r="O943" i="8"/>
  <c r="O947" i="8" s="1"/>
  <c r="O950" i="8" s="1"/>
  <c r="O951" i="8" s="1"/>
  <c r="O952" i="8" s="1"/>
  <c r="O625" i="8"/>
  <c r="O629" i="8" s="1"/>
  <c r="O632" i="8" s="1"/>
  <c r="O633" i="8" s="1"/>
  <c r="O634" i="8" s="1"/>
  <c r="O642" i="8" s="1"/>
  <c r="O641" i="8" s="1"/>
  <c r="O519" i="8"/>
  <c r="O523" i="8" s="1"/>
  <c r="O526" i="8" s="1"/>
  <c r="O527" i="8" s="1"/>
  <c r="O528" i="8" s="1"/>
  <c r="O536" i="8" s="1"/>
  <c r="O535" i="8" s="1"/>
  <c r="P1039" i="8"/>
  <c r="P1041" i="8" s="1"/>
  <c r="P1048" i="8" s="1"/>
  <c r="P1047" i="8"/>
  <c r="Q1029" i="8"/>
  <c r="Q1046" i="8"/>
  <c r="R1016" i="8"/>
  <c r="R1019" i="8" s="1"/>
  <c r="S1011" i="8"/>
  <c r="S1014" i="8" s="1"/>
  <c r="P933" i="8"/>
  <c r="P935" i="8" s="1"/>
  <c r="P942" i="8" s="1"/>
  <c r="P941" i="8"/>
  <c r="R910" i="8"/>
  <c r="R913" i="8" s="1"/>
  <c r="S905" i="8"/>
  <c r="S908" i="8" s="1"/>
  <c r="Q923" i="8"/>
  <c r="Q940" i="8"/>
  <c r="R804" i="8"/>
  <c r="R807" i="8" s="1"/>
  <c r="S799" i="8"/>
  <c r="S802" i="8" s="1"/>
  <c r="Q817" i="8"/>
  <c r="Q834" i="8"/>
  <c r="P827" i="8"/>
  <c r="P829" i="8" s="1"/>
  <c r="P836" i="8" s="1"/>
  <c r="P835" i="8"/>
  <c r="O837" i="8"/>
  <c r="O841" i="8" s="1"/>
  <c r="O844" i="8" s="1"/>
  <c r="O845" i="8" s="1"/>
  <c r="O846" i="8" s="1"/>
  <c r="O854" i="8" s="1"/>
  <c r="O853" i="8" s="1"/>
  <c r="P729" i="8"/>
  <c r="P721" i="8"/>
  <c r="P723" i="8" s="1"/>
  <c r="P730" i="8" s="1"/>
  <c r="R698" i="8"/>
  <c r="R701" i="8" s="1"/>
  <c r="S693" i="8"/>
  <c r="S696" i="8" s="1"/>
  <c r="Q728" i="8"/>
  <c r="Q711" i="8"/>
  <c r="Q605" i="8"/>
  <c r="Q622" i="8"/>
  <c r="P623" i="8"/>
  <c r="P615" i="8"/>
  <c r="P617" i="8" s="1"/>
  <c r="P624" i="8" s="1"/>
  <c r="R592" i="8"/>
  <c r="R595" i="8" s="1"/>
  <c r="S587" i="8"/>
  <c r="S590" i="8" s="1"/>
  <c r="P509" i="8"/>
  <c r="P511" i="8" s="1"/>
  <c r="P518" i="8" s="1"/>
  <c r="P517" i="8"/>
  <c r="R486" i="8"/>
  <c r="R489" i="8" s="1"/>
  <c r="S481" i="8"/>
  <c r="S484" i="8" s="1"/>
  <c r="Q516" i="8"/>
  <c r="Q499" i="8"/>
  <c r="P403" i="8"/>
  <c r="P405" i="8" s="1"/>
  <c r="P412" i="8" s="1"/>
  <c r="P411" i="8"/>
  <c r="R380" i="8"/>
  <c r="R383" i="8" s="1"/>
  <c r="S375" i="8"/>
  <c r="S378" i="8" s="1"/>
  <c r="Q393" i="8"/>
  <c r="Q410" i="8"/>
  <c r="P305" i="8"/>
  <c r="P297" i="8"/>
  <c r="P299" i="8" s="1"/>
  <c r="P306" i="8" s="1"/>
  <c r="R274" i="8"/>
  <c r="R277" i="8" s="1"/>
  <c r="S269" i="8"/>
  <c r="S272" i="8" s="1"/>
  <c r="Q287" i="8"/>
  <c r="Q304" i="8"/>
  <c r="O307" i="8"/>
  <c r="O311" i="8" s="1"/>
  <c r="O314" i="8" s="1"/>
  <c r="O315" i="8" s="1"/>
  <c r="O316" i="8" s="1"/>
  <c r="S168" i="8"/>
  <c r="S171" i="8" s="1"/>
  <c r="S181" i="8" s="1"/>
  <c r="S191" i="8" s="1"/>
  <c r="S193" i="8" s="1"/>
  <c r="S200" i="8" s="1"/>
  <c r="T163" i="8"/>
  <c r="T166" i="8" s="1"/>
  <c r="P199" i="8"/>
  <c r="P191" i="8"/>
  <c r="P193" i="8" s="1"/>
  <c r="P200" i="8" s="1"/>
  <c r="O211" i="8"/>
  <c r="O16" i="6" s="1"/>
  <c r="P95" i="8"/>
  <c r="P99" i="8" s="1"/>
  <c r="P102" i="8" s="1"/>
  <c r="P103" i="8" s="1"/>
  <c r="S62" i="8"/>
  <c r="S65" i="8" s="1"/>
  <c r="T57" i="8"/>
  <c r="T60" i="8" s="1"/>
  <c r="Q85" i="8"/>
  <c r="Q87" i="8" s="1"/>
  <c r="Q94" i="8" s="1"/>
  <c r="Q93" i="8"/>
  <c r="R75" i="8"/>
  <c r="R92" i="8"/>
  <c r="O741" i="8" l="1"/>
  <c r="O635" i="8"/>
  <c r="P413" i="8"/>
  <c r="P417" i="8" s="1"/>
  <c r="P420" i="8" s="1"/>
  <c r="P421" i="8" s="1"/>
  <c r="P422" i="8" s="1"/>
  <c r="P430" i="8" s="1"/>
  <c r="P429" i="8" s="1"/>
  <c r="O423" i="8"/>
  <c r="O22" i="6" s="1"/>
  <c r="O1059" i="8"/>
  <c r="O40" i="6" s="1"/>
  <c r="O529" i="8"/>
  <c r="O25" i="6" s="1"/>
  <c r="R181" i="8"/>
  <c r="R191" i="8" s="1"/>
  <c r="R193" i="8" s="1"/>
  <c r="R200" i="8" s="1"/>
  <c r="Q201" i="8"/>
  <c r="Q205" i="8" s="1"/>
  <c r="Q208" i="8" s="1"/>
  <c r="Q209" i="8" s="1"/>
  <c r="Q210" i="8" s="1"/>
  <c r="Q218" i="8" s="1"/>
  <c r="P519" i="8"/>
  <c r="P523" i="8" s="1"/>
  <c r="P526" i="8" s="1"/>
  <c r="P527" i="8" s="1"/>
  <c r="P528" i="8" s="1"/>
  <c r="P536" i="8" s="1"/>
  <c r="P535" i="8" s="1"/>
  <c r="P837" i="8"/>
  <c r="P841" i="8" s="1"/>
  <c r="P844" i="8" s="1"/>
  <c r="P845" i="8" s="1"/>
  <c r="P846" i="8" s="1"/>
  <c r="P854" i="8" s="1"/>
  <c r="P853" i="8" s="1"/>
  <c r="P1049" i="8"/>
  <c r="P1053" i="8" s="1"/>
  <c r="P1056" i="8" s="1"/>
  <c r="P1057" i="8" s="1"/>
  <c r="P1058" i="8" s="1"/>
  <c r="P1066" i="8" s="1"/>
  <c r="P1065" i="8" s="1"/>
  <c r="P943" i="8"/>
  <c r="P947" i="8" s="1"/>
  <c r="P950" i="8" s="1"/>
  <c r="P951" i="8" s="1"/>
  <c r="P952" i="8" s="1"/>
  <c r="P960" i="8" s="1"/>
  <c r="P959" i="8" s="1"/>
  <c r="P731" i="8"/>
  <c r="P735" i="8" s="1"/>
  <c r="P738" i="8" s="1"/>
  <c r="P739" i="8" s="1"/>
  <c r="P740" i="8" s="1"/>
  <c r="P748" i="8" s="1"/>
  <c r="P747" i="8" s="1"/>
  <c r="O960" i="8"/>
  <c r="O959" i="8" s="1"/>
  <c r="O953" i="8"/>
  <c r="O37" i="6" s="1"/>
  <c r="P307" i="8"/>
  <c r="P311" i="8" s="1"/>
  <c r="P314" i="8" s="1"/>
  <c r="P315" i="8" s="1"/>
  <c r="P316" i="8" s="1"/>
  <c r="P324" i="8" s="1"/>
  <c r="P323" i="8" s="1"/>
  <c r="S199" i="8"/>
  <c r="P201" i="8"/>
  <c r="P205" i="8" s="1"/>
  <c r="P208" i="8" s="1"/>
  <c r="P209" i="8" s="1"/>
  <c r="P210" i="8" s="1"/>
  <c r="S198" i="8"/>
  <c r="S201" i="8" s="1"/>
  <c r="S205" i="8" s="1"/>
  <c r="S208" i="8" s="1"/>
  <c r="S209" i="8" s="1"/>
  <c r="S1016" i="8"/>
  <c r="S1019" i="8" s="1"/>
  <c r="T1011" i="8"/>
  <c r="T1014" i="8" s="1"/>
  <c r="R1029" i="8"/>
  <c r="R1046" i="8"/>
  <c r="Q1047" i="8"/>
  <c r="Q1039" i="8"/>
  <c r="Q1041" i="8" s="1"/>
  <c r="Q1048" i="8" s="1"/>
  <c r="Q941" i="8"/>
  <c r="Q933" i="8"/>
  <c r="Q935" i="8" s="1"/>
  <c r="Q942" i="8" s="1"/>
  <c r="S910" i="8"/>
  <c r="S913" i="8" s="1"/>
  <c r="T905" i="8"/>
  <c r="T908" i="8" s="1"/>
  <c r="R923" i="8"/>
  <c r="R940" i="8"/>
  <c r="O847" i="8"/>
  <c r="O34" i="6" s="1"/>
  <c r="Q835" i="8"/>
  <c r="Q827" i="8"/>
  <c r="Q829" i="8" s="1"/>
  <c r="Q836" i="8" s="1"/>
  <c r="S804" i="8"/>
  <c r="S807" i="8" s="1"/>
  <c r="T799" i="8"/>
  <c r="T802" i="8" s="1"/>
  <c r="R817" i="8"/>
  <c r="R834" i="8"/>
  <c r="Q721" i="8"/>
  <c r="Q723" i="8" s="1"/>
  <c r="Q730" i="8" s="1"/>
  <c r="Q729" i="8"/>
  <c r="S698" i="8"/>
  <c r="S701" i="8" s="1"/>
  <c r="T693" i="8"/>
  <c r="T696" i="8" s="1"/>
  <c r="R711" i="8"/>
  <c r="R728" i="8"/>
  <c r="R622" i="8"/>
  <c r="R605" i="8"/>
  <c r="P625" i="8"/>
  <c r="P629" i="8" s="1"/>
  <c r="P632" i="8" s="1"/>
  <c r="P633" i="8" s="1"/>
  <c r="P634" i="8" s="1"/>
  <c r="S592" i="8"/>
  <c r="S595" i="8" s="1"/>
  <c r="T587" i="8"/>
  <c r="T590" i="8" s="1"/>
  <c r="Q623" i="8"/>
  <c r="Q615" i="8"/>
  <c r="Q617" i="8" s="1"/>
  <c r="Q624" i="8" s="1"/>
  <c r="Q509" i="8"/>
  <c r="Q511" i="8" s="1"/>
  <c r="Q518" i="8" s="1"/>
  <c r="Q517" i="8"/>
  <c r="S486" i="8"/>
  <c r="S489" i="8" s="1"/>
  <c r="T481" i="8"/>
  <c r="T484" i="8" s="1"/>
  <c r="R499" i="8"/>
  <c r="R516" i="8"/>
  <c r="Q411" i="8"/>
  <c r="Q403" i="8"/>
  <c r="Q405" i="8" s="1"/>
  <c r="Q412" i="8" s="1"/>
  <c r="S380" i="8"/>
  <c r="S383" i="8" s="1"/>
  <c r="T375" i="8"/>
  <c r="T378" i="8" s="1"/>
  <c r="R410" i="8"/>
  <c r="R393" i="8"/>
  <c r="Q305" i="8"/>
  <c r="Q297" i="8"/>
  <c r="Q299" i="8" s="1"/>
  <c r="Q306" i="8" s="1"/>
  <c r="S274" i="8"/>
  <c r="S277" i="8" s="1"/>
  <c r="T269" i="8"/>
  <c r="T272" i="8" s="1"/>
  <c r="R287" i="8"/>
  <c r="R304" i="8"/>
  <c r="O324" i="8"/>
  <c r="O323" i="8" s="1"/>
  <c r="O317" i="8"/>
  <c r="O19" i="6" s="1"/>
  <c r="T168" i="8"/>
  <c r="T171" i="8" s="1"/>
  <c r="T181" i="8" s="1"/>
  <c r="T191" i="8" s="1"/>
  <c r="T193" i="8" s="1"/>
  <c r="T200" i="8" s="1"/>
  <c r="U163" i="8"/>
  <c r="U166" i="8" s="1"/>
  <c r="O31" i="6"/>
  <c r="O28" i="6"/>
  <c r="P104" i="8"/>
  <c r="O105" i="8"/>
  <c r="O13" i="6" s="1"/>
  <c r="Q95" i="8"/>
  <c r="Q99" i="8" s="1"/>
  <c r="Q102" i="8" s="1"/>
  <c r="Q103" i="8" s="1"/>
  <c r="R85" i="8"/>
  <c r="R87" i="8" s="1"/>
  <c r="R94" i="8" s="1"/>
  <c r="R93" i="8"/>
  <c r="T62" i="8"/>
  <c r="T65" i="8" s="1"/>
  <c r="U57" i="8"/>
  <c r="U60" i="8" s="1"/>
  <c r="S75" i="8"/>
  <c r="S92" i="8"/>
  <c r="P423" i="8" l="1"/>
  <c r="P22" i="6" s="1"/>
  <c r="Q731" i="8"/>
  <c r="Q735" i="8" s="1"/>
  <c r="Q738" i="8" s="1"/>
  <c r="Q739" i="8" s="1"/>
  <c r="P317" i="8"/>
  <c r="P19" i="6" s="1"/>
  <c r="P953" i="8"/>
  <c r="P37" i="6" s="1"/>
  <c r="P847" i="8"/>
  <c r="P34" i="6" s="1"/>
  <c r="P741" i="8"/>
  <c r="P31" i="6" s="1"/>
  <c r="P529" i="8"/>
  <c r="P25" i="6" s="1"/>
  <c r="Q211" i="8"/>
  <c r="Q16" i="6" s="1"/>
  <c r="Q217" i="8"/>
  <c r="P218" i="8"/>
  <c r="R199" i="8"/>
  <c r="R201" i="8" s="1"/>
  <c r="R205" i="8" s="1"/>
  <c r="R208" i="8" s="1"/>
  <c r="R209" i="8" s="1"/>
  <c r="R210" i="8" s="1"/>
  <c r="R218" i="8" s="1"/>
  <c r="P211" i="8"/>
  <c r="P16" i="6" s="1"/>
  <c r="P1059" i="8"/>
  <c r="P40" i="6" s="1"/>
  <c r="Q307" i="8"/>
  <c r="Q311" i="8" s="1"/>
  <c r="Q314" i="8" s="1"/>
  <c r="Q315" i="8" s="1"/>
  <c r="Q316" i="8" s="1"/>
  <c r="Q324" i="8" s="1"/>
  <c r="Q323" i="8" s="1"/>
  <c r="Q413" i="8"/>
  <c r="Q417" i="8" s="1"/>
  <c r="Q420" i="8" s="1"/>
  <c r="Q421" i="8" s="1"/>
  <c r="Q422" i="8" s="1"/>
  <c r="Q430" i="8" s="1"/>
  <c r="Q429" i="8" s="1"/>
  <c r="T199" i="8"/>
  <c r="T198" i="8"/>
  <c r="Q1049" i="8"/>
  <c r="Q1053" i="8" s="1"/>
  <c r="Q1056" i="8" s="1"/>
  <c r="Q1057" i="8" s="1"/>
  <c r="Q1058" i="8" s="1"/>
  <c r="R1047" i="8"/>
  <c r="R1039" i="8"/>
  <c r="R1041" i="8" s="1"/>
  <c r="R1048" i="8" s="1"/>
  <c r="T1016" i="8"/>
  <c r="T1019" i="8" s="1"/>
  <c r="U1011" i="8"/>
  <c r="U1014" i="8" s="1"/>
  <c r="S1046" i="8"/>
  <c r="S1029" i="8"/>
  <c r="R941" i="8"/>
  <c r="R933" i="8"/>
  <c r="R935" i="8" s="1"/>
  <c r="R942" i="8" s="1"/>
  <c r="T910" i="8"/>
  <c r="T913" i="8" s="1"/>
  <c r="U905" i="8"/>
  <c r="U908" i="8" s="1"/>
  <c r="S923" i="8"/>
  <c r="S940" i="8"/>
  <c r="Q943" i="8"/>
  <c r="Q947" i="8" s="1"/>
  <c r="Q950" i="8" s="1"/>
  <c r="Q951" i="8" s="1"/>
  <c r="Q952" i="8" s="1"/>
  <c r="T804" i="8"/>
  <c r="T807" i="8" s="1"/>
  <c r="U799" i="8"/>
  <c r="U802" i="8" s="1"/>
  <c r="S834" i="8"/>
  <c r="S817" i="8"/>
  <c r="R835" i="8"/>
  <c r="R827" i="8"/>
  <c r="R829" i="8" s="1"/>
  <c r="R836" i="8" s="1"/>
  <c r="Q837" i="8"/>
  <c r="Q841" i="8" s="1"/>
  <c r="Q844" i="8" s="1"/>
  <c r="Q845" i="8" s="1"/>
  <c r="Q846" i="8" s="1"/>
  <c r="R721" i="8"/>
  <c r="R723" i="8" s="1"/>
  <c r="R730" i="8" s="1"/>
  <c r="R729" i="8"/>
  <c r="T698" i="8"/>
  <c r="T701" i="8" s="1"/>
  <c r="U693" i="8"/>
  <c r="U696" i="8" s="1"/>
  <c r="S728" i="8"/>
  <c r="S711" i="8"/>
  <c r="Q625" i="8"/>
  <c r="Q629" i="8" s="1"/>
  <c r="Q632" i="8" s="1"/>
  <c r="Q633" i="8" s="1"/>
  <c r="Q634" i="8" s="1"/>
  <c r="T592" i="8"/>
  <c r="T595" i="8" s="1"/>
  <c r="U587" i="8"/>
  <c r="U590" i="8" s="1"/>
  <c r="S622" i="8"/>
  <c r="S605" i="8"/>
  <c r="P642" i="8"/>
  <c r="P641" i="8" s="1"/>
  <c r="P635" i="8"/>
  <c r="P28" i="6" s="1"/>
  <c r="R623" i="8"/>
  <c r="R615" i="8"/>
  <c r="R617" i="8" s="1"/>
  <c r="R624" i="8" s="1"/>
  <c r="R517" i="8"/>
  <c r="R509" i="8"/>
  <c r="R511" i="8" s="1"/>
  <c r="R518" i="8" s="1"/>
  <c r="T486" i="8"/>
  <c r="T489" i="8" s="1"/>
  <c r="U481" i="8"/>
  <c r="U484" i="8" s="1"/>
  <c r="S516" i="8"/>
  <c r="S499" i="8"/>
  <c r="Q519" i="8"/>
  <c r="Q523" i="8" s="1"/>
  <c r="Q526" i="8" s="1"/>
  <c r="Q527" i="8" s="1"/>
  <c r="Q528" i="8" s="1"/>
  <c r="Q536" i="8" s="1"/>
  <c r="Q535" i="8" s="1"/>
  <c r="R403" i="8"/>
  <c r="R405" i="8" s="1"/>
  <c r="R412" i="8" s="1"/>
  <c r="R411" i="8"/>
  <c r="T380" i="8"/>
  <c r="T383" i="8" s="1"/>
  <c r="U375" i="8"/>
  <c r="U378" i="8" s="1"/>
  <c r="S393" i="8"/>
  <c r="S410" i="8"/>
  <c r="T274" i="8"/>
  <c r="T277" i="8" s="1"/>
  <c r="U269" i="8"/>
  <c r="U272" i="8" s="1"/>
  <c r="S287" i="8"/>
  <c r="S304" i="8"/>
  <c r="R297" i="8"/>
  <c r="R299" i="8" s="1"/>
  <c r="R306" i="8" s="1"/>
  <c r="R305" i="8"/>
  <c r="U168" i="8"/>
  <c r="U171" i="8" s="1"/>
  <c r="U181" i="8" s="1"/>
  <c r="U199" i="8" s="1"/>
  <c r="V163" i="8"/>
  <c r="V166" i="8" s="1"/>
  <c r="P105" i="8"/>
  <c r="P13" i="6" s="1"/>
  <c r="P112" i="8"/>
  <c r="Q740" i="8"/>
  <c r="Q748" i="8" s="1"/>
  <c r="Q747" i="8" s="1"/>
  <c r="S210" i="8"/>
  <c r="S218" i="8" s="1"/>
  <c r="Q104" i="8"/>
  <c r="Q112" i="8" s="1"/>
  <c r="R95" i="8"/>
  <c r="R99" i="8" s="1"/>
  <c r="R102" i="8" s="1"/>
  <c r="R103" i="8" s="1"/>
  <c r="S93" i="8"/>
  <c r="S85" i="8"/>
  <c r="S87" i="8" s="1"/>
  <c r="S94" i="8" s="1"/>
  <c r="U62" i="8"/>
  <c r="U65" i="8" s="1"/>
  <c r="V57" i="8"/>
  <c r="V60" i="8" s="1"/>
  <c r="T92" i="8"/>
  <c r="T75" i="8"/>
  <c r="Q423" i="8" l="1"/>
  <c r="Q22" i="6" s="1"/>
  <c r="Q317" i="8"/>
  <c r="Q19" i="6" s="1"/>
  <c r="R217" i="8"/>
  <c r="R219" i="8"/>
  <c r="P217" i="8"/>
  <c r="P219" i="8"/>
  <c r="Q219" i="8"/>
  <c r="S217" i="8"/>
  <c r="S219" i="8"/>
  <c r="T201" i="8"/>
  <c r="T205" i="8" s="1"/>
  <c r="T208" i="8" s="1"/>
  <c r="T209" i="8" s="1"/>
  <c r="T210" i="8" s="1"/>
  <c r="T218" i="8" s="1"/>
  <c r="R211" i="8"/>
  <c r="R16" i="6" s="1"/>
  <c r="P111" i="8"/>
  <c r="P113" i="8"/>
  <c r="Q111" i="8"/>
  <c r="Q113" i="8"/>
  <c r="R625" i="8"/>
  <c r="R629" i="8" s="1"/>
  <c r="R632" i="8" s="1"/>
  <c r="R633" i="8" s="1"/>
  <c r="R634" i="8" s="1"/>
  <c r="R642" i="8" s="1"/>
  <c r="R641" i="8" s="1"/>
  <c r="R413" i="8"/>
  <c r="R417" i="8" s="1"/>
  <c r="R731" i="8"/>
  <c r="R735" i="8" s="1"/>
  <c r="R738" i="8" s="1"/>
  <c r="R739" i="8" s="1"/>
  <c r="R740" i="8" s="1"/>
  <c r="R748" i="8" s="1"/>
  <c r="R747" i="8" s="1"/>
  <c r="U191" i="8"/>
  <c r="U193" i="8" s="1"/>
  <c r="U200" i="8" s="1"/>
  <c r="U198" i="8"/>
  <c r="S1047" i="8"/>
  <c r="S1039" i="8"/>
  <c r="S1041" i="8" s="1"/>
  <c r="S1048" i="8" s="1"/>
  <c r="U1016" i="8"/>
  <c r="U1019" i="8" s="1"/>
  <c r="V1011" i="8"/>
  <c r="V1014" i="8" s="1"/>
  <c r="T1046" i="8"/>
  <c r="T1029" i="8"/>
  <c r="R1049" i="8"/>
  <c r="R1053" i="8" s="1"/>
  <c r="R1056" i="8" s="1"/>
  <c r="R1057" i="8" s="1"/>
  <c r="R1058" i="8" s="1"/>
  <c r="Q1066" i="8"/>
  <c r="Q1065" i="8" s="1"/>
  <c r="Q1059" i="8"/>
  <c r="Q40" i="6" s="1"/>
  <c r="Q960" i="8"/>
  <c r="Q959" i="8" s="1"/>
  <c r="Q953" i="8"/>
  <c r="Q37" i="6" s="1"/>
  <c r="S933" i="8"/>
  <c r="S935" i="8" s="1"/>
  <c r="S942" i="8" s="1"/>
  <c r="S941" i="8"/>
  <c r="U910" i="8"/>
  <c r="U913" i="8" s="1"/>
  <c r="V905" i="8"/>
  <c r="V908" i="8" s="1"/>
  <c r="T940" i="8"/>
  <c r="T923" i="8"/>
  <c r="R943" i="8"/>
  <c r="R947" i="8" s="1"/>
  <c r="R950" i="8" s="1"/>
  <c r="R951" i="8" s="1"/>
  <c r="R952" i="8" s="1"/>
  <c r="Q854" i="8"/>
  <c r="Q853" i="8" s="1"/>
  <c r="Q847" i="8"/>
  <c r="Q34" i="6" s="1"/>
  <c r="R837" i="8"/>
  <c r="R841" i="8" s="1"/>
  <c r="R844" i="8" s="1"/>
  <c r="R845" i="8" s="1"/>
  <c r="R846" i="8" s="1"/>
  <c r="R854" i="8" s="1"/>
  <c r="R853" i="8" s="1"/>
  <c r="S827" i="8"/>
  <c r="S829" i="8" s="1"/>
  <c r="S836" i="8" s="1"/>
  <c r="S835" i="8"/>
  <c r="U804" i="8"/>
  <c r="U807" i="8" s="1"/>
  <c r="V799" i="8"/>
  <c r="V802" i="8" s="1"/>
  <c r="T817" i="8"/>
  <c r="T834" i="8"/>
  <c r="S729" i="8"/>
  <c r="S721" i="8"/>
  <c r="S723" i="8" s="1"/>
  <c r="S730" i="8" s="1"/>
  <c r="U698" i="8"/>
  <c r="U701" i="8" s="1"/>
  <c r="V693" i="8"/>
  <c r="V696" i="8" s="1"/>
  <c r="T711" i="8"/>
  <c r="T728" i="8"/>
  <c r="S615" i="8"/>
  <c r="S617" i="8" s="1"/>
  <c r="S624" i="8" s="1"/>
  <c r="S623" i="8"/>
  <c r="U592" i="8"/>
  <c r="U595" i="8" s="1"/>
  <c r="V587" i="8"/>
  <c r="V590" i="8" s="1"/>
  <c r="T605" i="8"/>
  <c r="T622" i="8"/>
  <c r="Q642" i="8"/>
  <c r="Q641" i="8" s="1"/>
  <c r="Q635" i="8"/>
  <c r="Q28" i="6" s="1"/>
  <c r="Q529" i="8"/>
  <c r="Q25" i="6" s="1"/>
  <c r="S509" i="8"/>
  <c r="S511" i="8" s="1"/>
  <c r="S518" i="8" s="1"/>
  <c r="S517" i="8"/>
  <c r="U486" i="8"/>
  <c r="U489" i="8" s="1"/>
  <c r="V481" i="8"/>
  <c r="V484" i="8" s="1"/>
  <c r="T516" i="8"/>
  <c r="T499" i="8"/>
  <c r="R519" i="8"/>
  <c r="R523" i="8" s="1"/>
  <c r="R526" i="8" s="1"/>
  <c r="R527" i="8" s="1"/>
  <c r="R528" i="8" s="1"/>
  <c r="R536" i="8" s="1"/>
  <c r="R535" i="8" s="1"/>
  <c r="S411" i="8"/>
  <c r="S403" i="8"/>
  <c r="S405" i="8" s="1"/>
  <c r="S412" i="8" s="1"/>
  <c r="U380" i="8"/>
  <c r="U383" i="8" s="1"/>
  <c r="V375" i="8"/>
  <c r="V378" i="8" s="1"/>
  <c r="T410" i="8"/>
  <c r="T393" i="8"/>
  <c r="R420" i="8"/>
  <c r="R421" i="8" s="1"/>
  <c r="R422" i="8" s="1"/>
  <c r="R307" i="8"/>
  <c r="R311" i="8" s="1"/>
  <c r="R314" i="8" s="1"/>
  <c r="R315" i="8" s="1"/>
  <c r="R316" i="8" s="1"/>
  <c r="R324" i="8" s="1"/>
  <c r="R323" i="8" s="1"/>
  <c r="S305" i="8"/>
  <c r="S297" i="8"/>
  <c r="S299" i="8" s="1"/>
  <c r="S306" i="8" s="1"/>
  <c r="U274" i="8"/>
  <c r="U277" i="8" s="1"/>
  <c r="V269" i="8"/>
  <c r="V272" i="8" s="1"/>
  <c r="T287" i="8"/>
  <c r="T304" i="8"/>
  <c r="V168" i="8"/>
  <c r="V171" i="8" s="1"/>
  <c r="V181" i="8" s="1"/>
  <c r="V199" i="8" s="1"/>
  <c r="W163" i="8"/>
  <c r="W166" i="8" s="1"/>
  <c r="Q741" i="8"/>
  <c r="R741" i="8"/>
  <c r="S211" i="8"/>
  <c r="S16" i="6" s="1"/>
  <c r="R104" i="8"/>
  <c r="Q105" i="8"/>
  <c r="Q13" i="6" s="1"/>
  <c r="S95" i="8"/>
  <c r="S99" i="8" s="1"/>
  <c r="S102" i="8" s="1"/>
  <c r="S103" i="8" s="1"/>
  <c r="U75" i="8"/>
  <c r="U92" i="8"/>
  <c r="T85" i="8"/>
  <c r="T87" i="8" s="1"/>
  <c r="T94" i="8" s="1"/>
  <c r="T93" i="8"/>
  <c r="V62" i="8"/>
  <c r="V65" i="8" s="1"/>
  <c r="W57" i="8"/>
  <c r="W60" i="8" s="1"/>
  <c r="R635" i="8" l="1"/>
  <c r="U201" i="8"/>
  <c r="U205" i="8" s="1"/>
  <c r="U208" i="8" s="1"/>
  <c r="U209" i="8" s="1"/>
  <c r="U210" i="8" s="1"/>
  <c r="U218" i="8" s="1"/>
  <c r="U217" i="8" s="1"/>
  <c r="T217" i="8"/>
  <c r="T219" i="8"/>
  <c r="S731" i="8"/>
  <c r="S735" i="8" s="1"/>
  <c r="S738" i="8" s="1"/>
  <c r="S739" i="8" s="1"/>
  <c r="S740" i="8" s="1"/>
  <c r="S748" i="8" s="1"/>
  <c r="S747" i="8" s="1"/>
  <c r="S519" i="8"/>
  <c r="S523" i="8" s="1"/>
  <c r="S526" i="8" s="1"/>
  <c r="S527" i="8" s="1"/>
  <c r="S528" i="8" s="1"/>
  <c r="S536" i="8" s="1"/>
  <c r="S535" i="8" s="1"/>
  <c r="S413" i="8"/>
  <c r="S417" i="8" s="1"/>
  <c r="S420" i="8" s="1"/>
  <c r="S421" i="8" s="1"/>
  <c r="S422" i="8" s="1"/>
  <c r="S423" i="8" s="1"/>
  <c r="S22" i="6" s="1"/>
  <c r="S837" i="8"/>
  <c r="S841" i="8" s="1"/>
  <c r="S844" i="8" s="1"/>
  <c r="S845" i="8" s="1"/>
  <c r="S846" i="8" s="1"/>
  <c r="S854" i="8" s="1"/>
  <c r="S853" i="8" s="1"/>
  <c r="V191" i="8"/>
  <c r="V193" i="8" s="1"/>
  <c r="V200" i="8" s="1"/>
  <c r="V198" i="8"/>
  <c r="R1066" i="8"/>
  <c r="R1065" i="8" s="1"/>
  <c r="R1059" i="8"/>
  <c r="R40" i="6" s="1"/>
  <c r="V1016" i="8"/>
  <c r="V1019" i="8" s="1"/>
  <c r="W1011" i="8"/>
  <c r="W1014" i="8" s="1"/>
  <c r="T1047" i="8"/>
  <c r="T1039" i="8"/>
  <c r="T1041" i="8" s="1"/>
  <c r="T1048" i="8" s="1"/>
  <c r="U1046" i="8"/>
  <c r="U1029" i="8"/>
  <c r="S1049" i="8"/>
  <c r="S1053" i="8" s="1"/>
  <c r="S1056" i="8" s="1"/>
  <c r="S1057" i="8" s="1"/>
  <c r="S1058" i="8" s="1"/>
  <c r="V910" i="8"/>
  <c r="V913" i="8" s="1"/>
  <c r="W905" i="8"/>
  <c r="W908" i="8" s="1"/>
  <c r="U923" i="8"/>
  <c r="U940" i="8"/>
  <c r="T941" i="8"/>
  <c r="T933" i="8"/>
  <c r="T935" i="8" s="1"/>
  <c r="T942" i="8" s="1"/>
  <c r="S943" i="8"/>
  <c r="S947" i="8" s="1"/>
  <c r="S950" i="8" s="1"/>
  <c r="S951" i="8" s="1"/>
  <c r="S952" i="8" s="1"/>
  <c r="R960" i="8"/>
  <c r="R959" i="8" s="1"/>
  <c r="R953" i="8"/>
  <c r="R37" i="6" s="1"/>
  <c r="T827" i="8"/>
  <c r="T829" i="8" s="1"/>
  <c r="T836" i="8" s="1"/>
  <c r="T835" i="8"/>
  <c r="V804" i="8"/>
  <c r="V807" i="8" s="1"/>
  <c r="W799" i="8"/>
  <c r="W802" i="8" s="1"/>
  <c r="U817" i="8"/>
  <c r="U834" i="8"/>
  <c r="T729" i="8"/>
  <c r="T721" i="8"/>
  <c r="T723" i="8" s="1"/>
  <c r="T730" i="8" s="1"/>
  <c r="V698" i="8"/>
  <c r="V701" i="8" s="1"/>
  <c r="W693" i="8"/>
  <c r="W696" i="8" s="1"/>
  <c r="U728" i="8"/>
  <c r="U711" i="8"/>
  <c r="T623" i="8"/>
  <c r="T615" i="8"/>
  <c r="T617" i="8" s="1"/>
  <c r="T624" i="8" s="1"/>
  <c r="V592" i="8"/>
  <c r="V595" i="8" s="1"/>
  <c r="W587" i="8"/>
  <c r="W590" i="8" s="1"/>
  <c r="U605" i="8"/>
  <c r="U622" i="8"/>
  <c r="S625" i="8"/>
  <c r="S629" i="8" s="1"/>
  <c r="S632" i="8" s="1"/>
  <c r="S633" i="8" s="1"/>
  <c r="S634" i="8" s="1"/>
  <c r="S642" i="8" s="1"/>
  <c r="S641" i="8" s="1"/>
  <c r="T517" i="8"/>
  <c r="T509" i="8"/>
  <c r="T511" i="8" s="1"/>
  <c r="T518" i="8" s="1"/>
  <c r="V486" i="8"/>
  <c r="V489" i="8" s="1"/>
  <c r="W481" i="8"/>
  <c r="W484" i="8" s="1"/>
  <c r="U516" i="8"/>
  <c r="U499" i="8"/>
  <c r="R430" i="8"/>
  <c r="R429" i="8" s="1"/>
  <c r="R423" i="8"/>
  <c r="R22" i="6" s="1"/>
  <c r="T411" i="8"/>
  <c r="T403" i="8"/>
  <c r="T405" i="8" s="1"/>
  <c r="T412" i="8" s="1"/>
  <c r="V380" i="8"/>
  <c r="V383" i="8" s="1"/>
  <c r="W375" i="8"/>
  <c r="W378" i="8" s="1"/>
  <c r="U393" i="8"/>
  <c r="U410" i="8"/>
  <c r="T305" i="8"/>
  <c r="T297" i="8"/>
  <c r="T299" i="8" s="1"/>
  <c r="T306" i="8" s="1"/>
  <c r="V274" i="8"/>
  <c r="V277" i="8" s="1"/>
  <c r="W269" i="8"/>
  <c r="W272" i="8" s="1"/>
  <c r="U304" i="8"/>
  <c r="U287" i="8"/>
  <c r="S307" i="8"/>
  <c r="S311" i="8" s="1"/>
  <c r="S314" i="8" s="1"/>
  <c r="S315" i="8" s="1"/>
  <c r="S316" i="8" s="1"/>
  <c r="S324" i="8" s="1"/>
  <c r="S323" i="8" s="1"/>
  <c r="W168" i="8"/>
  <c r="W171" i="8" s="1"/>
  <c r="W181" i="8" s="1"/>
  <c r="W191" i="8" s="1"/>
  <c r="W193" i="8" s="1"/>
  <c r="W200" i="8" s="1"/>
  <c r="X163" i="8"/>
  <c r="X166" i="8" s="1"/>
  <c r="R105" i="8"/>
  <c r="R13" i="6" s="1"/>
  <c r="R112" i="8"/>
  <c r="Q31" i="6"/>
  <c r="R31" i="6"/>
  <c r="R28" i="6"/>
  <c r="R529" i="8"/>
  <c r="R25" i="6" s="1"/>
  <c r="R847" i="8"/>
  <c r="R34" i="6" s="1"/>
  <c r="R317" i="8"/>
  <c r="R19" i="6" s="1"/>
  <c r="S104" i="8"/>
  <c r="T211" i="8"/>
  <c r="T16" i="6" s="1"/>
  <c r="U93" i="8"/>
  <c r="U85" i="8"/>
  <c r="U87" i="8" s="1"/>
  <c r="U94" i="8" s="1"/>
  <c r="T95" i="8"/>
  <c r="T99" i="8" s="1"/>
  <c r="T102" i="8" s="1"/>
  <c r="T103" i="8" s="1"/>
  <c r="X57" i="8"/>
  <c r="X60" i="8" s="1"/>
  <c r="W62" i="8"/>
  <c r="W65" i="8" s="1"/>
  <c r="V92" i="8"/>
  <c r="V75" i="8"/>
  <c r="S741" i="8" l="1"/>
  <c r="S430" i="8"/>
  <c r="S429" i="8" s="1"/>
  <c r="S529" i="8"/>
  <c r="S25" i="6" s="1"/>
  <c r="S847" i="8"/>
  <c r="S34" i="6" s="1"/>
  <c r="U211" i="8"/>
  <c r="U16" i="6" s="1"/>
  <c r="U219" i="8"/>
  <c r="V201" i="8"/>
  <c r="V205" i="8" s="1"/>
  <c r="V208" i="8" s="1"/>
  <c r="V209" i="8" s="1"/>
  <c r="V210" i="8" s="1"/>
  <c r="V218" i="8" s="1"/>
  <c r="R111" i="8"/>
  <c r="R113" i="8"/>
  <c r="T413" i="8"/>
  <c r="T417" i="8" s="1"/>
  <c r="T420" i="8" s="1"/>
  <c r="T421" i="8" s="1"/>
  <c r="T422" i="8" s="1"/>
  <c r="T430" i="8" s="1"/>
  <c r="T429" i="8" s="1"/>
  <c r="T625" i="8"/>
  <c r="T629" i="8" s="1"/>
  <c r="T632" i="8" s="1"/>
  <c r="T633" i="8" s="1"/>
  <c r="T634" i="8" s="1"/>
  <c r="T642" i="8" s="1"/>
  <c r="T641" i="8" s="1"/>
  <c r="T519" i="8"/>
  <c r="T523" i="8" s="1"/>
  <c r="T526" i="8" s="1"/>
  <c r="T527" i="8" s="1"/>
  <c r="T528" i="8" s="1"/>
  <c r="T536" i="8" s="1"/>
  <c r="T535" i="8" s="1"/>
  <c r="T943" i="8"/>
  <c r="T947" i="8" s="1"/>
  <c r="T950" i="8" s="1"/>
  <c r="T951" i="8" s="1"/>
  <c r="T952" i="8" s="1"/>
  <c r="T960" i="8" s="1"/>
  <c r="T959" i="8" s="1"/>
  <c r="T837" i="8"/>
  <c r="T841" i="8" s="1"/>
  <c r="T844" i="8" s="1"/>
  <c r="T845" i="8" s="1"/>
  <c r="T846" i="8" s="1"/>
  <c r="T854" i="8" s="1"/>
  <c r="T853" i="8" s="1"/>
  <c r="S317" i="8"/>
  <c r="S19" i="6" s="1"/>
  <c r="W198" i="8"/>
  <c r="W199" i="8"/>
  <c r="U1047" i="8"/>
  <c r="U1039" i="8"/>
  <c r="U1041" i="8" s="1"/>
  <c r="U1048" i="8" s="1"/>
  <c r="T1049" i="8"/>
  <c r="T1053" i="8" s="1"/>
  <c r="T1056" i="8" s="1"/>
  <c r="T1057" i="8" s="1"/>
  <c r="T1058" i="8" s="1"/>
  <c r="T1066" i="8" s="1"/>
  <c r="T1065" i="8" s="1"/>
  <c r="W1016" i="8"/>
  <c r="W1019" i="8" s="1"/>
  <c r="X1011" i="8"/>
  <c r="X1014" i="8" s="1"/>
  <c r="V1029" i="8"/>
  <c r="V1046" i="8"/>
  <c r="S1066" i="8"/>
  <c r="S1065" i="8" s="1"/>
  <c r="S1059" i="8"/>
  <c r="S40" i="6" s="1"/>
  <c r="S960" i="8"/>
  <c r="S959" i="8" s="1"/>
  <c r="S953" i="8"/>
  <c r="S37" i="6" s="1"/>
  <c r="U933" i="8"/>
  <c r="U935" i="8" s="1"/>
  <c r="U942" i="8" s="1"/>
  <c r="U941" i="8"/>
  <c r="W910" i="8"/>
  <c r="W913" i="8" s="1"/>
  <c r="X905" i="8"/>
  <c r="X908" i="8" s="1"/>
  <c r="V923" i="8"/>
  <c r="V940" i="8"/>
  <c r="U835" i="8"/>
  <c r="U827" i="8"/>
  <c r="U829" i="8" s="1"/>
  <c r="U836" i="8" s="1"/>
  <c r="W804" i="8"/>
  <c r="W807" i="8" s="1"/>
  <c r="X799" i="8"/>
  <c r="X802" i="8" s="1"/>
  <c r="V817" i="8"/>
  <c r="V834" i="8"/>
  <c r="U721" i="8"/>
  <c r="U723" i="8" s="1"/>
  <c r="U730" i="8" s="1"/>
  <c r="U729" i="8"/>
  <c r="W698" i="8"/>
  <c r="W701" i="8" s="1"/>
  <c r="X693" i="8"/>
  <c r="X696" i="8" s="1"/>
  <c r="V711" i="8"/>
  <c r="V728" i="8"/>
  <c r="T731" i="8"/>
  <c r="T735" i="8" s="1"/>
  <c r="T738" i="8" s="1"/>
  <c r="T739" i="8" s="1"/>
  <c r="T740" i="8" s="1"/>
  <c r="U623" i="8"/>
  <c r="U615" i="8"/>
  <c r="U617" i="8" s="1"/>
  <c r="U624" i="8" s="1"/>
  <c r="W592" i="8"/>
  <c r="W595" i="8" s="1"/>
  <c r="X587" i="8"/>
  <c r="X590" i="8" s="1"/>
  <c r="V622" i="8"/>
  <c r="V605" i="8"/>
  <c r="S635" i="8"/>
  <c r="S28" i="6" s="1"/>
  <c r="U517" i="8"/>
  <c r="U509" i="8"/>
  <c r="U511" i="8" s="1"/>
  <c r="U518" i="8" s="1"/>
  <c r="W486" i="8"/>
  <c r="W489" i="8" s="1"/>
  <c r="X481" i="8"/>
  <c r="X484" i="8" s="1"/>
  <c r="V499" i="8"/>
  <c r="V516" i="8"/>
  <c r="W380" i="8"/>
  <c r="W383" i="8" s="1"/>
  <c r="X375" i="8"/>
  <c r="X378" i="8" s="1"/>
  <c r="V410" i="8"/>
  <c r="V393" i="8"/>
  <c r="U411" i="8"/>
  <c r="U403" i="8"/>
  <c r="U405" i="8" s="1"/>
  <c r="U412" i="8" s="1"/>
  <c r="U297" i="8"/>
  <c r="U299" i="8" s="1"/>
  <c r="U306" i="8" s="1"/>
  <c r="U305" i="8"/>
  <c r="W274" i="8"/>
  <c r="W277" i="8" s="1"/>
  <c r="X269" i="8"/>
  <c r="X272" i="8" s="1"/>
  <c r="V304" i="8"/>
  <c r="V287" i="8"/>
  <c r="T307" i="8"/>
  <c r="T311" i="8" s="1"/>
  <c r="T314" i="8" s="1"/>
  <c r="T315" i="8" s="1"/>
  <c r="T316" i="8" s="1"/>
  <c r="T324" i="8" s="1"/>
  <c r="T323" i="8" s="1"/>
  <c r="X168" i="8"/>
  <c r="X171" i="8" s="1"/>
  <c r="X198" i="8" s="1"/>
  <c r="Y163" i="8"/>
  <c r="Y166" i="8" s="1"/>
  <c r="S105" i="8"/>
  <c r="S13" i="6" s="1"/>
  <c r="S112" i="8"/>
  <c r="S31" i="6"/>
  <c r="T104" i="8"/>
  <c r="U95" i="8"/>
  <c r="U99" i="8" s="1"/>
  <c r="U102" i="8" s="1"/>
  <c r="U103" i="8" s="1"/>
  <c r="Y57" i="8"/>
  <c r="Y60" i="8" s="1"/>
  <c r="X62" i="8"/>
  <c r="X65" i="8" s="1"/>
  <c r="V85" i="8"/>
  <c r="V87" i="8" s="1"/>
  <c r="V94" i="8" s="1"/>
  <c r="V93" i="8"/>
  <c r="W92" i="8"/>
  <c r="W75" i="8"/>
  <c r="T847" i="8" l="1"/>
  <c r="T34" i="6" s="1"/>
  <c r="T953" i="8"/>
  <c r="T37" i="6" s="1"/>
  <c r="U625" i="8"/>
  <c r="U629" i="8" s="1"/>
  <c r="U632" i="8" s="1"/>
  <c r="U633" i="8" s="1"/>
  <c r="U307" i="8"/>
  <c r="U311" i="8" s="1"/>
  <c r="U314" i="8" s="1"/>
  <c r="U315" i="8" s="1"/>
  <c r="U316" i="8" s="1"/>
  <c r="U324" i="8" s="1"/>
  <c r="U323" i="8" s="1"/>
  <c r="T635" i="8"/>
  <c r="T529" i="8"/>
  <c r="T25" i="6" s="1"/>
  <c r="T423" i="8"/>
  <c r="T22" i="6" s="1"/>
  <c r="V211" i="8"/>
  <c r="V16" i="6" s="1"/>
  <c r="V217" i="8"/>
  <c r="V219" i="8"/>
  <c r="S111" i="8"/>
  <c r="S113" i="8"/>
  <c r="W201" i="8"/>
  <c r="W205" i="8" s="1"/>
  <c r="W208" i="8" s="1"/>
  <c r="W209" i="8" s="1"/>
  <c r="W210" i="8" s="1"/>
  <c r="W218" i="8" s="1"/>
  <c r="U413" i="8"/>
  <c r="U417" i="8" s="1"/>
  <c r="U420" i="8" s="1"/>
  <c r="U421" i="8" s="1"/>
  <c r="U422" i="8" s="1"/>
  <c r="U423" i="8" s="1"/>
  <c r="U22" i="6" s="1"/>
  <c r="U1049" i="8"/>
  <c r="U1053" i="8" s="1"/>
  <c r="U1056" i="8" s="1"/>
  <c r="U1057" i="8" s="1"/>
  <c r="U1058" i="8" s="1"/>
  <c r="U1066" i="8" s="1"/>
  <c r="U1065" i="8" s="1"/>
  <c r="U943" i="8"/>
  <c r="U947" i="8" s="1"/>
  <c r="U950" i="8" s="1"/>
  <c r="U951" i="8" s="1"/>
  <c r="U952" i="8" s="1"/>
  <c r="U960" i="8" s="1"/>
  <c r="U959" i="8" s="1"/>
  <c r="U519" i="8"/>
  <c r="U523" i="8" s="1"/>
  <c r="U526" i="8" s="1"/>
  <c r="U527" i="8" s="1"/>
  <c r="U528" i="8" s="1"/>
  <c r="U536" i="8" s="1"/>
  <c r="U535" i="8" s="1"/>
  <c r="U837" i="8"/>
  <c r="U841" i="8" s="1"/>
  <c r="U844" i="8" s="1"/>
  <c r="U845" i="8" s="1"/>
  <c r="U846" i="8" s="1"/>
  <c r="U854" i="8" s="1"/>
  <c r="U853" i="8" s="1"/>
  <c r="T1059" i="8"/>
  <c r="T40" i="6" s="1"/>
  <c r="X181" i="8"/>
  <c r="X191" i="8" s="1"/>
  <c r="X193" i="8" s="1"/>
  <c r="X200" i="8" s="1"/>
  <c r="V1047" i="8"/>
  <c r="V1039" i="8"/>
  <c r="V1041" i="8" s="1"/>
  <c r="V1048" i="8" s="1"/>
  <c r="X1016" i="8"/>
  <c r="X1019" i="8" s="1"/>
  <c r="Y1011" i="8"/>
  <c r="Y1014" i="8" s="1"/>
  <c r="W1046" i="8"/>
  <c r="W1029" i="8"/>
  <c r="W923" i="8"/>
  <c r="W940" i="8"/>
  <c r="X910" i="8"/>
  <c r="X913" i="8" s="1"/>
  <c r="Y905" i="8"/>
  <c r="Y908" i="8" s="1"/>
  <c r="V933" i="8"/>
  <c r="V935" i="8" s="1"/>
  <c r="V942" i="8" s="1"/>
  <c r="V941" i="8"/>
  <c r="X804" i="8"/>
  <c r="X807" i="8" s="1"/>
  <c r="Y799" i="8"/>
  <c r="Y802" i="8" s="1"/>
  <c r="W817" i="8"/>
  <c r="W834" i="8"/>
  <c r="V827" i="8"/>
  <c r="V829" i="8" s="1"/>
  <c r="V836" i="8" s="1"/>
  <c r="V835" i="8"/>
  <c r="T748" i="8"/>
  <c r="T747" i="8" s="1"/>
  <c r="T741" i="8"/>
  <c r="T31" i="6" s="1"/>
  <c r="V729" i="8"/>
  <c r="V721" i="8"/>
  <c r="V723" i="8" s="1"/>
  <c r="V730" i="8" s="1"/>
  <c r="X698" i="8"/>
  <c r="X701" i="8" s="1"/>
  <c r="Y693" i="8"/>
  <c r="Y696" i="8" s="1"/>
  <c r="W711" i="8"/>
  <c r="W728" i="8"/>
  <c r="U731" i="8"/>
  <c r="U735" i="8" s="1"/>
  <c r="U738" i="8" s="1"/>
  <c r="U739" i="8" s="1"/>
  <c r="U740" i="8" s="1"/>
  <c r="U748" i="8" s="1"/>
  <c r="U747" i="8" s="1"/>
  <c r="V615" i="8"/>
  <c r="V617" i="8" s="1"/>
  <c r="V624" i="8" s="1"/>
  <c r="V623" i="8"/>
  <c r="X592" i="8"/>
  <c r="X595" i="8" s="1"/>
  <c r="Y587" i="8"/>
  <c r="Y590" i="8" s="1"/>
  <c r="W605" i="8"/>
  <c r="W622" i="8"/>
  <c r="V517" i="8"/>
  <c r="V509" i="8"/>
  <c r="V511" i="8" s="1"/>
  <c r="V518" i="8" s="1"/>
  <c r="X486" i="8"/>
  <c r="X489" i="8" s="1"/>
  <c r="Y481" i="8"/>
  <c r="Y484" i="8" s="1"/>
  <c r="W499" i="8"/>
  <c r="W516" i="8"/>
  <c r="V411" i="8"/>
  <c r="V403" i="8"/>
  <c r="V405" i="8" s="1"/>
  <c r="V412" i="8" s="1"/>
  <c r="X380" i="8"/>
  <c r="X383" i="8" s="1"/>
  <c r="Y375" i="8"/>
  <c r="Y378" i="8" s="1"/>
  <c r="W393" i="8"/>
  <c r="W410" i="8"/>
  <c r="V305" i="8"/>
  <c r="V297" i="8"/>
  <c r="V299" i="8" s="1"/>
  <c r="V306" i="8" s="1"/>
  <c r="X274" i="8"/>
  <c r="X277" i="8" s="1"/>
  <c r="Y269" i="8"/>
  <c r="Y272" i="8" s="1"/>
  <c r="W287" i="8"/>
  <c r="W304" i="8"/>
  <c r="T317" i="8"/>
  <c r="T19" i="6" s="1"/>
  <c r="Y168" i="8"/>
  <c r="Y171" i="8" s="1"/>
  <c r="Y198" i="8" s="1"/>
  <c r="Z163" i="8"/>
  <c r="Z166" i="8" s="1"/>
  <c r="T105" i="8"/>
  <c r="T13" i="6" s="1"/>
  <c r="T112" i="8"/>
  <c r="T28" i="6"/>
  <c r="U634" i="8"/>
  <c r="U642" i="8" s="1"/>
  <c r="U641" i="8" s="1"/>
  <c r="U104" i="8"/>
  <c r="W93" i="8"/>
  <c r="W85" i="8"/>
  <c r="W87" i="8" s="1"/>
  <c r="W94" i="8" s="1"/>
  <c r="Z57" i="8"/>
  <c r="Z60" i="8" s="1"/>
  <c r="Y62" i="8"/>
  <c r="Y65" i="8" s="1"/>
  <c r="X75" i="8"/>
  <c r="X92" i="8"/>
  <c r="V95" i="8"/>
  <c r="V99" i="8" s="1"/>
  <c r="V102" i="8" s="1"/>
  <c r="V103" i="8" s="1"/>
  <c r="U317" i="8" l="1"/>
  <c r="U19" i="6" s="1"/>
  <c r="U1059" i="8"/>
  <c r="U40" i="6" s="1"/>
  <c r="U953" i="8"/>
  <c r="U37" i="6" s="1"/>
  <c r="U847" i="8"/>
  <c r="U34" i="6" s="1"/>
  <c r="U529" i="8"/>
  <c r="U25" i="6" s="1"/>
  <c r="U430" i="8"/>
  <c r="U429" i="8" s="1"/>
  <c r="W217" i="8"/>
  <c r="W219" i="8"/>
  <c r="T111" i="8"/>
  <c r="T113" i="8"/>
  <c r="V837" i="8"/>
  <c r="V841" i="8" s="1"/>
  <c r="V844" i="8" s="1"/>
  <c r="V845" i="8" s="1"/>
  <c r="V846" i="8" s="1"/>
  <c r="V854" i="8" s="1"/>
  <c r="V853" i="8" s="1"/>
  <c r="X199" i="8"/>
  <c r="X201" i="8" s="1"/>
  <c r="X205" i="8" s="1"/>
  <c r="X208" i="8" s="1"/>
  <c r="X209" i="8" s="1"/>
  <c r="X210" i="8" s="1"/>
  <c r="X218" i="8" s="1"/>
  <c r="V1049" i="8"/>
  <c r="V1053" i="8" s="1"/>
  <c r="V1056" i="8" s="1"/>
  <c r="V1057" i="8" s="1"/>
  <c r="V1058" i="8" s="1"/>
  <c r="V1066" i="8" s="1"/>
  <c r="V1065" i="8" s="1"/>
  <c r="V731" i="8"/>
  <c r="V735" i="8" s="1"/>
  <c r="V738" i="8" s="1"/>
  <c r="V739" i="8" s="1"/>
  <c r="V740" i="8" s="1"/>
  <c r="V748" i="8" s="1"/>
  <c r="V747" i="8" s="1"/>
  <c r="V413" i="8"/>
  <c r="V417" i="8" s="1"/>
  <c r="V420" i="8" s="1"/>
  <c r="V421" i="8" s="1"/>
  <c r="V422" i="8" s="1"/>
  <c r="V423" i="8" s="1"/>
  <c r="V22" i="6" s="1"/>
  <c r="Y181" i="8"/>
  <c r="Y191" i="8" s="1"/>
  <c r="Y193" i="8" s="1"/>
  <c r="Y200" i="8" s="1"/>
  <c r="W1047" i="8"/>
  <c r="W1039" i="8"/>
  <c r="W1041" i="8" s="1"/>
  <c r="W1048" i="8" s="1"/>
  <c r="Y1016" i="8"/>
  <c r="Y1019" i="8" s="1"/>
  <c r="Z1011" i="8"/>
  <c r="Z1014" i="8" s="1"/>
  <c r="X1046" i="8"/>
  <c r="X1029" i="8"/>
  <c r="V943" i="8"/>
  <c r="V947" i="8" s="1"/>
  <c r="V950" i="8" s="1"/>
  <c r="V951" i="8" s="1"/>
  <c r="V952" i="8" s="1"/>
  <c r="Y910" i="8"/>
  <c r="Y913" i="8" s="1"/>
  <c r="Z905" i="8"/>
  <c r="Z908" i="8" s="1"/>
  <c r="X940" i="8"/>
  <c r="X923" i="8"/>
  <c r="W933" i="8"/>
  <c r="W935" i="8" s="1"/>
  <c r="W942" i="8" s="1"/>
  <c r="W941" i="8"/>
  <c r="W835" i="8"/>
  <c r="W827" i="8"/>
  <c r="W829" i="8" s="1"/>
  <c r="W836" i="8" s="1"/>
  <c r="Y804" i="8"/>
  <c r="Y807" i="8" s="1"/>
  <c r="Z799" i="8"/>
  <c r="Z802" i="8" s="1"/>
  <c r="X834" i="8"/>
  <c r="X817" i="8"/>
  <c r="Y698" i="8"/>
  <c r="Y701" i="8" s="1"/>
  <c r="Z693" i="8"/>
  <c r="Z696" i="8" s="1"/>
  <c r="X728" i="8"/>
  <c r="X711" i="8"/>
  <c r="U741" i="8"/>
  <c r="U31" i="6" s="1"/>
  <c r="W721" i="8"/>
  <c r="W723" i="8" s="1"/>
  <c r="W730" i="8" s="1"/>
  <c r="W729" i="8"/>
  <c r="W615" i="8"/>
  <c r="W617" i="8" s="1"/>
  <c r="W624" i="8" s="1"/>
  <c r="W623" i="8"/>
  <c r="Y592" i="8"/>
  <c r="Y595" i="8" s="1"/>
  <c r="Z587" i="8"/>
  <c r="Z590" i="8" s="1"/>
  <c r="X622" i="8"/>
  <c r="X605" i="8"/>
  <c r="V625" i="8"/>
  <c r="V629" i="8" s="1"/>
  <c r="V632" i="8" s="1"/>
  <c r="V633" i="8" s="1"/>
  <c r="V634" i="8" s="1"/>
  <c r="V642" i="8" s="1"/>
  <c r="V641" i="8" s="1"/>
  <c r="W509" i="8"/>
  <c r="W511" i="8" s="1"/>
  <c r="W518" i="8" s="1"/>
  <c r="W517" i="8"/>
  <c r="Y486" i="8"/>
  <c r="Y489" i="8" s="1"/>
  <c r="Z481" i="8"/>
  <c r="Z484" i="8" s="1"/>
  <c r="X516" i="8"/>
  <c r="X499" i="8"/>
  <c r="V519" i="8"/>
  <c r="V523" i="8" s="1"/>
  <c r="V526" i="8" s="1"/>
  <c r="V527" i="8" s="1"/>
  <c r="V528" i="8" s="1"/>
  <c r="V536" i="8" s="1"/>
  <c r="V535" i="8" s="1"/>
  <c r="Y380" i="8"/>
  <c r="Y383" i="8" s="1"/>
  <c r="Z375" i="8"/>
  <c r="Z378" i="8" s="1"/>
  <c r="X410" i="8"/>
  <c r="X393" i="8"/>
  <c r="W403" i="8"/>
  <c r="W405" i="8" s="1"/>
  <c r="W412" i="8" s="1"/>
  <c r="W411" i="8"/>
  <c r="W297" i="8"/>
  <c r="W299" i="8" s="1"/>
  <c r="W306" i="8" s="1"/>
  <c r="W305" i="8"/>
  <c r="Y274" i="8"/>
  <c r="Y277" i="8" s="1"/>
  <c r="Z269" i="8"/>
  <c r="Z272" i="8" s="1"/>
  <c r="X304" i="8"/>
  <c r="X287" i="8"/>
  <c r="V307" i="8"/>
  <c r="V311" i="8" s="1"/>
  <c r="V314" i="8" s="1"/>
  <c r="V315" i="8" s="1"/>
  <c r="V316" i="8" s="1"/>
  <c r="V324" i="8" s="1"/>
  <c r="V323" i="8" s="1"/>
  <c r="Z168" i="8"/>
  <c r="Z171" i="8" s="1"/>
  <c r="Z181" i="8" s="1"/>
  <c r="Z199" i="8" s="1"/>
  <c r="AA163" i="8"/>
  <c r="AA166" i="8" s="1"/>
  <c r="U105" i="8"/>
  <c r="U13" i="6" s="1"/>
  <c r="U112" i="8"/>
  <c r="U635" i="8"/>
  <c r="W95" i="8"/>
  <c r="W99" i="8" s="1"/>
  <c r="W102" i="8" s="1"/>
  <c r="W103" i="8" s="1"/>
  <c r="W104" i="8" s="1"/>
  <c r="W112" i="8" s="1"/>
  <c r="V104" i="8"/>
  <c r="W211" i="8"/>
  <c r="W16" i="6" s="1"/>
  <c r="AA57" i="8"/>
  <c r="AA60" i="8" s="1"/>
  <c r="Z62" i="8"/>
  <c r="Z65" i="8" s="1"/>
  <c r="Y92" i="8"/>
  <c r="Y75" i="8"/>
  <c r="X93" i="8"/>
  <c r="X85" i="8"/>
  <c r="X87" i="8" s="1"/>
  <c r="X94" i="8" s="1"/>
  <c r="V430" i="8" l="1"/>
  <c r="V429" i="8" s="1"/>
  <c r="V741" i="8"/>
  <c r="V1059" i="8"/>
  <c r="V40" i="6" s="1"/>
  <c r="V847" i="8"/>
  <c r="V34" i="6" s="1"/>
  <c r="X217" i="8"/>
  <c r="X219" i="8"/>
  <c r="W111" i="8"/>
  <c r="U111" i="8"/>
  <c r="U113" i="8"/>
  <c r="W413" i="8"/>
  <c r="W417" i="8" s="1"/>
  <c r="W420" i="8" s="1"/>
  <c r="W421" i="8" s="1"/>
  <c r="W422" i="8" s="1"/>
  <c r="W430" i="8" s="1"/>
  <c r="W429" i="8" s="1"/>
  <c r="W519" i="8"/>
  <c r="W523" i="8" s="1"/>
  <c r="W526" i="8" s="1"/>
  <c r="W527" i="8" s="1"/>
  <c r="W528" i="8" s="1"/>
  <c r="W536" i="8" s="1"/>
  <c r="W535" i="8" s="1"/>
  <c r="Z191" i="8"/>
  <c r="Z193" i="8" s="1"/>
  <c r="Z200" i="8" s="1"/>
  <c r="W307" i="8"/>
  <c r="W311" i="8" s="1"/>
  <c r="W314" i="8" s="1"/>
  <c r="W315" i="8" s="1"/>
  <c r="W316" i="8" s="1"/>
  <c r="W324" i="8" s="1"/>
  <c r="W323" i="8" s="1"/>
  <c r="W731" i="8"/>
  <c r="W735" i="8" s="1"/>
  <c r="W738" i="8" s="1"/>
  <c r="W739" i="8" s="1"/>
  <c r="W740" i="8" s="1"/>
  <c r="W748" i="8" s="1"/>
  <c r="W747" i="8" s="1"/>
  <c r="Z198" i="8"/>
  <c r="Y199" i="8"/>
  <c r="Y201" i="8" s="1"/>
  <c r="Y205" i="8" s="1"/>
  <c r="Y208" i="8" s="1"/>
  <c r="Y209" i="8" s="1"/>
  <c r="Y210" i="8" s="1"/>
  <c r="Y218" i="8" s="1"/>
  <c r="W625" i="8"/>
  <c r="W629" i="8" s="1"/>
  <c r="W632" i="8" s="1"/>
  <c r="W633" i="8" s="1"/>
  <c r="W634" i="8" s="1"/>
  <c r="W642" i="8" s="1"/>
  <c r="W641" i="8" s="1"/>
  <c r="X1047" i="8"/>
  <c r="X1039" i="8"/>
  <c r="X1041" i="8" s="1"/>
  <c r="X1048" i="8" s="1"/>
  <c r="Z1016" i="8"/>
  <c r="Z1019" i="8" s="1"/>
  <c r="AA1011" i="8"/>
  <c r="AA1014" i="8" s="1"/>
  <c r="Y1046" i="8"/>
  <c r="Y1029" i="8"/>
  <c r="W1049" i="8"/>
  <c r="W1053" i="8" s="1"/>
  <c r="W1056" i="8" s="1"/>
  <c r="W1057" i="8" s="1"/>
  <c r="W1058" i="8" s="1"/>
  <c r="W1066" i="8" s="1"/>
  <c r="W1065" i="8" s="1"/>
  <c r="W943" i="8"/>
  <c r="W947" i="8" s="1"/>
  <c r="W950" i="8" s="1"/>
  <c r="W951" i="8" s="1"/>
  <c r="W952" i="8" s="1"/>
  <c r="X941" i="8"/>
  <c r="X933" i="8"/>
  <c r="X935" i="8" s="1"/>
  <c r="X942" i="8" s="1"/>
  <c r="Z910" i="8"/>
  <c r="Z913" i="8" s="1"/>
  <c r="AA905" i="8"/>
  <c r="AA908" i="8" s="1"/>
  <c r="Y923" i="8"/>
  <c r="Y940" i="8"/>
  <c r="V960" i="8"/>
  <c r="V959" i="8" s="1"/>
  <c r="V953" i="8"/>
  <c r="V37" i="6" s="1"/>
  <c r="X827" i="8"/>
  <c r="X829" i="8" s="1"/>
  <c r="X836" i="8" s="1"/>
  <c r="X835" i="8"/>
  <c r="Z804" i="8"/>
  <c r="Z807" i="8" s="1"/>
  <c r="AA799" i="8"/>
  <c r="AA802" i="8" s="1"/>
  <c r="Y834" i="8"/>
  <c r="Y817" i="8"/>
  <c r="W837" i="8"/>
  <c r="W841" i="8" s="1"/>
  <c r="W844" i="8" s="1"/>
  <c r="W845" i="8" s="1"/>
  <c r="W846" i="8" s="1"/>
  <c r="W854" i="8" s="1"/>
  <c r="W853" i="8" s="1"/>
  <c r="X729" i="8"/>
  <c r="X721" i="8"/>
  <c r="X723" i="8" s="1"/>
  <c r="X730" i="8" s="1"/>
  <c r="Z698" i="8"/>
  <c r="Z701" i="8" s="1"/>
  <c r="AA693" i="8"/>
  <c r="AA696" i="8" s="1"/>
  <c r="Y711" i="8"/>
  <c r="Y728" i="8"/>
  <c r="X623" i="8"/>
  <c r="X615" i="8"/>
  <c r="X617" i="8" s="1"/>
  <c r="X624" i="8" s="1"/>
  <c r="Z592" i="8"/>
  <c r="Z595" i="8" s="1"/>
  <c r="AA587" i="8"/>
  <c r="AA590" i="8" s="1"/>
  <c r="Y622" i="8"/>
  <c r="Y605" i="8"/>
  <c r="X517" i="8"/>
  <c r="X509" i="8"/>
  <c r="X511" i="8" s="1"/>
  <c r="X518" i="8" s="1"/>
  <c r="Z486" i="8"/>
  <c r="Z489" i="8" s="1"/>
  <c r="AA481" i="8"/>
  <c r="AA484" i="8" s="1"/>
  <c r="V529" i="8"/>
  <c r="V25" i="6" s="1"/>
  <c r="Y516" i="8"/>
  <c r="Y499" i="8"/>
  <c r="X411" i="8"/>
  <c r="X403" i="8"/>
  <c r="X405" i="8" s="1"/>
  <c r="X412" i="8" s="1"/>
  <c r="Z380" i="8"/>
  <c r="Z383" i="8" s="1"/>
  <c r="AA375" i="8"/>
  <c r="AA378" i="8" s="1"/>
  <c r="Y393" i="8"/>
  <c r="Y410" i="8"/>
  <c r="X297" i="8"/>
  <c r="X299" i="8" s="1"/>
  <c r="X306" i="8" s="1"/>
  <c r="X305" i="8"/>
  <c r="Z274" i="8"/>
  <c r="Z277" i="8" s="1"/>
  <c r="AA269" i="8"/>
  <c r="AA272" i="8" s="1"/>
  <c r="Y287" i="8"/>
  <c r="Y304" i="8"/>
  <c r="AA168" i="8"/>
  <c r="AA171" i="8" s="1"/>
  <c r="AA181" i="8" s="1"/>
  <c r="AA191" i="8" s="1"/>
  <c r="AA193" i="8" s="1"/>
  <c r="AA200" i="8" s="1"/>
  <c r="AB163" i="8"/>
  <c r="AB166" i="8" s="1"/>
  <c r="V105" i="8"/>
  <c r="V13" i="6" s="1"/>
  <c r="V112" i="8"/>
  <c r="V31" i="6"/>
  <c r="U28" i="6"/>
  <c r="V635" i="8"/>
  <c r="V317" i="8"/>
  <c r="V19" i="6" s="1"/>
  <c r="W105" i="8"/>
  <c r="W13" i="6" s="1"/>
  <c r="X211" i="8"/>
  <c r="X16" i="6" s="1"/>
  <c r="X95" i="8"/>
  <c r="X99" i="8" s="1"/>
  <c r="X102" i="8" s="1"/>
  <c r="X103" i="8" s="1"/>
  <c r="Y93" i="8"/>
  <c r="Y85" i="8"/>
  <c r="Y87" i="8" s="1"/>
  <c r="Y94" i="8" s="1"/>
  <c r="Z75" i="8"/>
  <c r="Z92" i="8"/>
  <c r="AA62" i="8"/>
  <c r="AA65" i="8" s="1"/>
  <c r="AB57" i="8"/>
  <c r="AB60" i="8" s="1"/>
  <c r="W741" i="8" l="1"/>
  <c r="W317" i="8"/>
  <c r="W19" i="6" s="1"/>
  <c r="W423" i="8"/>
  <c r="W22" i="6" s="1"/>
  <c r="Z201" i="8"/>
  <c r="Z205" i="8" s="1"/>
  <c r="Z208" i="8" s="1"/>
  <c r="Z209" i="8" s="1"/>
  <c r="Z210" i="8" s="1"/>
  <c r="Z218" i="8" s="1"/>
  <c r="Z217" i="8" s="1"/>
  <c r="W529" i="8"/>
  <c r="W25" i="6" s="1"/>
  <c r="Y217" i="8"/>
  <c r="Y219" i="8"/>
  <c r="Y211" i="8"/>
  <c r="V111" i="8"/>
  <c r="V113" i="8"/>
  <c r="W113" i="8"/>
  <c r="X837" i="8"/>
  <c r="X841" i="8" s="1"/>
  <c r="X844" i="8" s="1"/>
  <c r="X845" i="8" s="1"/>
  <c r="AA198" i="8"/>
  <c r="X413" i="8"/>
  <c r="X417" i="8" s="1"/>
  <c r="X420" i="8" s="1"/>
  <c r="X421" i="8" s="1"/>
  <c r="X422" i="8" s="1"/>
  <c r="X430" i="8" s="1"/>
  <c r="X429" i="8" s="1"/>
  <c r="AA199" i="8"/>
  <c r="Y1047" i="8"/>
  <c r="Y1039" i="8"/>
  <c r="Y1041" i="8" s="1"/>
  <c r="Y1048" i="8" s="1"/>
  <c r="AA1016" i="8"/>
  <c r="AA1019" i="8" s="1"/>
  <c r="AB1011" i="8"/>
  <c r="AB1014" i="8" s="1"/>
  <c r="W1059" i="8"/>
  <c r="W40" i="6" s="1"/>
  <c r="Z1029" i="8"/>
  <c r="Z1046" i="8"/>
  <c r="X1049" i="8"/>
  <c r="X1053" i="8" s="1"/>
  <c r="X1056" i="8" s="1"/>
  <c r="X1057" i="8" s="1"/>
  <c r="X1058" i="8" s="1"/>
  <c r="Y941" i="8"/>
  <c r="Y933" i="8"/>
  <c r="Y935" i="8" s="1"/>
  <c r="Y942" i="8" s="1"/>
  <c r="AA910" i="8"/>
  <c r="AA913" i="8" s="1"/>
  <c r="AB905" i="8"/>
  <c r="AB908" i="8" s="1"/>
  <c r="Z940" i="8"/>
  <c r="Z923" i="8"/>
  <c r="X943" i="8"/>
  <c r="X947" i="8" s="1"/>
  <c r="X950" i="8" s="1"/>
  <c r="X951" i="8" s="1"/>
  <c r="X952" i="8" s="1"/>
  <c r="W960" i="8"/>
  <c r="W959" i="8" s="1"/>
  <c r="W953" i="8"/>
  <c r="W37" i="6" s="1"/>
  <c r="Y835" i="8"/>
  <c r="Y827" i="8"/>
  <c r="Y829" i="8" s="1"/>
  <c r="Y836" i="8" s="1"/>
  <c r="AA804" i="8"/>
  <c r="AA807" i="8" s="1"/>
  <c r="AB799" i="8"/>
  <c r="AB802" i="8" s="1"/>
  <c r="Z817" i="8"/>
  <c r="Z834" i="8"/>
  <c r="W847" i="8"/>
  <c r="W34" i="6" s="1"/>
  <c r="Y729" i="8"/>
  <c r="Y721" i="8"/>
  <c r="Y723" i="8" s="1"/>
  <c r="Y730" i="8" s="1"/>
  <c r="AA698" i="8"/>
  <c r="AA701" i="8" s="1"/>
  <c r="AB693" i="8"/>
  <c r="AB696" i="8" s="1"/>
  <c r="Z728" i="8"/>
  <c r="Z711" i="8"/>
  <c r="X731" i="8"/>
  <c r="X735" i="8" s="1"/>
  <c r="X738" i="8" s="1"/>
  <c r="X739" i="8" s="1"/>
  <c r="X740" i="8" s="1"/>
  <c r="X748" i="8" s="1"/>
  <c r="X747" i="8" s="1"/>
  <c r="Y623" i="8"/>
  <c r="Y615" i="8"/>
  <c r="Y617" i="8" s="1"/>
  <c r="Y624" i="8" s="1"/>
  <c r="AA592" i="8"/>
  <c r="AA595" i="8" s="1"/>
  <c r="AB587" i="8"/>
  <c r="AB590" i="8" s="1"/>
  <c r="Z622" i="8"/>
  <c r="Z605" i="8"/>
  <c r="X625" i="8"/>
  <c r="X629" i="8" s="1"/>
  <c r="X632" i="8" s="1"/>
  <c r="X633" i="8" s="1"/>
  <c r="X634" i="8" s="1"/>
  <c r="X642" i="8" s="1"/>
  <c r="X641" i="8" s="1"/>
  <c r="Y509" i="8"/>
  <c r="Y511" i="8" s="1"/>
  <c r="Y518" i="8" s="1"/>
  <c r="Y517" i="8"/>
  <c r="AA486" i="8"/>
  <c r="AA489" i="8" s="1"/>
  <c r="AB481" i="8"/>
  <c r="AB484" i="8" s="1"/>
  <c r="Z516" i="8"/>
  <c r="Z499" i="8"/>
  <c r="X519" i="8"/>
  <c r="X523" i="8" s="1"/>
  <c r="X526" i="8" s="1"/>
  <c r="X527" i="8" s="1"/>
  <c r="X528" i="8" s="1"/>
  <c r="Y411" i="8"/>
  <c r="Y403" i="8"/>
  <c r="Y405" i="8" s="1"/>
  <c r="Y412" i="8" s="1"/>
  <c r="AA380" i="8"/>
  <c r="AA383" i="8" s="1"/>
  <c r="AB375" i="8"/>
  <c r="AB378" i="8" s="1"/>
  <c r="Z410" i="8"/>
  <c r="Z393" i="8"/>
  <c r="Y305" i="8"/>
  <c r="Y297" i="8"/>
  <c r="Y299" i="8" s="1"/>
  <c r="Y306" i="8" s="1"/>
  <c r="AA274" i="8"/>
  <c r="AA277" i="8" s="1"/>
  <c r="AB269" i="8"/>
  <c r="AB272" i="8" s="1"/>
  <c r="Z287" i="8"/>
  <c r="Z304" i="8"/>
  <c r="X307" i="8"/>
  <c r="X311" i="8" s="1"/>
  <c r="X314" i="8" s="1"/>
  <c r="X315" i="8" s="1"/>
  <c r="X316" i="8" s="1"/>
  <c r="X324" i="8" s="1"/>
  <c r="X323" i="8" s="1"/>
  <c r="AB168" i="8"/>
  <c r="AB171" i="8" s="1"/>
  <c r="AB198" i="8" s="1"/>
  <c r="AC163" i="8"/>
  <c r="AC166" i="8" s="1"/>
  <c r="W31" i="6"/>
  <c r="V28" i="6"/>
  <c r="X846" i="8"/>
  <c r="X854" i="8" s="1"/>
  <c r="X853" i="8" s="1"/>
  <c r="W635" i="8"/>
  <c r="Y95" i="8"/>
  <c r="Y99" i="8" s="1"/>
  <c r="Y102" i="8" s="1"/>
  <c r="Y103" i="8" s="1"/>
  <c r="X104" i="8"/>
  <c r="Z85" i="8"/>
  <c r="Z87" i="8" s="1"/>
  <c r="Z94" i="8" s="1"/>
  <c r="Z93" i="8"/>
  <c r="AB62" i="8"/>
  <c r="AB65" i="8" s="1"/>
  <c r="AC57" i="8"/>
  <c r="AC60" i="8" s="1"/>
  <c r="AA92" i="8"/>
  <c r="AA75" i="8"/>
  <c r="Z211" i="8" l="1"/>
  <c r="Z219" i="8"/>
  <c r="AA201" i="8"/>
  <c r="AA205" i="8" s="1"/>
  <c r="AA208" i="8" s="1"/>
  <c r="AA209" i="8" s="1"/>
  <c r="AA210" i="8" s="1"/>
  <c r="AA218" i="8" s="1"/>
  <c r="Y307" i="8"/>
  <c r="Y311" i="8" s="1"/>
  <c r="Y314" i="8" s="1"/>
  <c r="Y315" i="8" s="1"/>
  <c r="Y413" i="8"/>
  <c r="Y417" i="8" s="1"/>
  <c r="Y420" i="8" s="1"/>
  <c r="Y421" i="8" s="1"/>
  <c r="Y422" i="8" s="1"/>
  <c r="Y423" i="8" s="1"/>
  <c r="Y837" i="8"/>
  <c r="Y841" i="8" s="1"/>
  <c r="Y844" i="8" s="1"/>
  <c r="Y845" i="8" s="1"/>
  <c r="Y846" i="8" s="1"/>
  <c r="Y854" i="8" s="1"/>
  <c r="Y853" i="8" s="1"/>
  <c r="Y943" i="8"/>
  <c r="Y947" i="8" s="1"/>
  <c r="Y950" i="8" s="1"/>
  <c r="Y951" i="8" s="1"/>
  <c r="Y952" i="8" s="1"/>
  <c r="Y953" i="8" s="1"/>
  <c r="Y519" i="8"/>
  <c r="Y523" i="8" s="1"/>
  <c r="Y526" i="8" s="1"/>
  <c r="Y527" i="8" s="1"/>
  <c r="Y528" i="8" s="1"/>
  <c r="Y536" i="8" s="1"/>
  <c r="Y535" i="8" s="1"/>
  <c r="X423" i="8"/>
  <c r="X22" i="6" s="1"/>
  <c r="AB181" i="8"/>
  <c r="AB199" i="8" s="1"/>
  <c r="Z1039" i="8"/>
  <c r="Z1041" i="8" s="1"/>
  <c r="Z1048" i="8" s="1"/>
  <c r="Z1047" i="8"/>
  <c r="AB1016" i="8"/>
  <c r="AB1019" i="8" s="1"/>
  <c r="AC1011" i="8"/>
  <c r="AC1014" i="8" s="1"/>
  <c r="AA1046" i="8"/>
  <c r="AA1029" i="8"/>
  <c r="X1066" i="8"/>
  <c r="X1065" i="8" s="1"/>
  <c r="X1059" i="8"/>
  <c r="X40" i="6" s="1"/>
  <c r="Y1049" i="8"/>
  <c r="Y1053" i="8" s="1"/>
  <c r="Y1056" i="8" s="1"/>
  <c r="Y1057" i="8" s="1"/>
  <c r="Y1058" i="8" s="1"/>
  <c r="X960" i="8"/>
  <c r="X959" i="8" s="1"/>
  <c r="X953" i="8"/>
  <c r="X37" i="6" s="1"/>
  <c r="Z941" i="8"/>
  <c r="Z933" i="8"/>
  <c r="Z935" i="8" s="1"/>
  <c r="Z942" i="8" s="1"/>
  <c r="AB910" i="8"/>
  <c r="AB913" i="8" s="1"/>
  <c r="AC905" i="8"/>
  <c r="AC908" i="8" s="1"/>
  <c r="AA923" i="8"/>
  <c r="AA940" i="8"/>
  <c r="AB804" i="8"/>
  <c r="AB807" i="8" s="1"/>
  <c r="AC799" i="8"/>
  <c r="AC802" i="8" s="1"/>
  <c r="AA817" i="8"/>
  <c r="AA834" i="8"/>
  <c r="Z827" i="8"/>
  <c r="Z829" i="8" s="1"/>
  <c r="Z836" i="8" s="1"/>
  <c r="Z835" i="8"/>
  <c r="Z729" i="8"/>
  <c r="Z721" i="8"/>
  <c r="Z723" i="8" s="1"/>
  <c r="Z730" i="8" s="1"/>
  <c r="X741" i="8"/>
  <c r="X31" i="6" s="1"/>
  <c r="AB698" i="8"/>
  <c r="AB701" i="8" s="1"/>
  <c r="AC693" i="8"/>
  <c r="AC696" i="8" s="1"/>
  <c r="AA711" i="8"/>
  <c r="AA728" i="8"/>
  <c r="Y731" i="8"/>
  <c r="Y735" i="8" s="1"/>
  <c r="Y738" i="8" s="1"/>
  <c r="Y739" i="8" s="1"/>
  <c r="Y740" i="8" s="1"/>
  <c r="Y748" i="8" s="1"/>
  <c r="Y747" i="8" s="1"/>
  <c r="X635" i="8"/>
  <c r="X28" i="6" s="1"/>
  <c r="AA622" i="8"/>
  <c r="AA605" i="8"/>
  <c r="Z615" i="8"/>
  <c r="Z617" i="8" s="1"/>
  <c r="Z624" i="8" s="1"/>
  <c r="Z623" i="8"/>
  <c r="AB592" i="8"/>
  <c r="AB595" i="8" s="1"/>
  <c r="AC587" i="8"/>
  <c r="AC590" i="8" s="1"/>
  <c r="Y625" i="8"/>
  <c r="Y629" i="8" s="1"/>
  <c r="Y632" i="8" s="1"/>
  <c r="Y633" i="8" s="1"/>
  <c r="Y634" i="8" s="1"/>
  <c r="X536" i="8"/>
  <c r="X535" i="8" s="1"/>
  <c r="X529" i="8"/>
  <c r="X25" i="6" s="1"/>
  <c r="Z517" i="8"/>
  <c r="Z509" i="8"/>
  <c r="Z511" i="8" s="1"/>
  <c r="Z518" i="8" s="1"/>
  <c r="AB486" i="8"/>
  <c r="AB489" i="8" s="1"/>
  <c r="AC481" i="8"/>
  <c r="AC484" i="8" s="1"/>
  <c r="AA499" i="8"/>
  <c r="AA516" i="8"/>
  <c r="Z411" i="8"/>
  <c r="Z403" i="8"/>
  <c r="Z405" i="8" s="1"/>
  <c r="Z412" i="8" s="1"/>
  <c r="Z413" i="8" s="1"/>
  <c r="Z417" i="8" s="1"/>
  <c r="Z420" i="8" s="1"/>
  <c r="Z421" i="8" s="1"/>
  <c r="Z422" i="8" s="1"/>
  <c r="Z430" i="8" s="1"/>
  <c r="Z429" i="8" s="1"/>
  <c r="AB380" i="8"/>
  <c r="AB383" i="8" s="1"/>
  <c r="AC375" i="8"/>
  <c r="AC378" i="8" s="1"/>
  <c r="AA393" i="8"/>
  <c r="AA410" i="8"/>
  <c r="Z297" i="8"/>
  <c r="Z299" i="8" s="1"/>
  <c r="Z306" i="8" s="1"/>
  <c r="Z305" i="8"/>
  <c r="AB274" i="8"/>
  <c r="AB277" i="8" s="1"/>
  <c r="AC269" i="8"/>
  <c r="AC272" i="8" s="1"/>
  <c r="AA304" i="8"/>
  <c r="AA287" i="8"/>
  <c r="X317" i="8"/>
  <c r="X19" i="6" s="1"/>
  <c r="AC168" i="8"/>
  <c r="AC171" i="8" s="1"/>
  <c r="AC198" i="8" s="1"/>
  <c r="AD163" i="8"/>
  <c r="AD166" i="8" s="1"/>
  <c r="X105" i="8"/>
  <c r="X13" i="6" s="1"/>
  <c r="X112" i="8"/>
  <c r="W28" i="6"/>
  <c r="X847" i="8"/>
  <c r="X34" i="6" s="1"/>
  <c r="Y104" i="8"/>
  <c r="Y316" i="8"/>
  <c r="Y324" i="8" s="1"/>
  <c r="Y323" i="8" s="1"/>
  <c r="Z95" i="8"/>
  <c r="Z99" i="8" s="1"/>
  <c r="Z102" i="8" s="1"/>
  <c r="Z103" i="8" s="1"/>
  <c r="Z104" i="8" s="1"/>
  <c r="Z112" i="8" s="1"/>
  <c r="AC62" i="8"/>
  <c r="AC65" i="8" s="1"/>
  <c r="AD57" i="8"/>
  <c r="AD60" i="8" s="1"/>
  <c r="AB92" i="8"/>
  <c r="AB75" i="8"/>
  <c r="AA93" i="8"/>
  <c r="AA85" i="8"/>
  <c r="AA87" i="8" s="1"/>
  <c r="AA94" i="8" s="1"/>
  <c r="Y430" i="8" l="1"/>
  <c r="Y429" i="8" s="1"/>
  <c r="Y847" i="8"/>
  <c r="Y529" i="8"/>
  <c r="AA217" i="8"/>
  <c r="AA219" i="8"/>
  <c r="AB191" i="8"/>
  <c r="AB193" i="8" s="1"/>
  <c r="AB200" i="8" s="1"/>
  <c r="AB201" i="8" s="1"/>
  <c r="AB205" i="8" s="1"/>
  <c r="AB208" i="8" s="1"/>
  <c r="AB209" i="8" s="1"/>
  <c r="AB210" i="8" s="1"/>
  <c r="AB218" i="8" s="1"/>
  <c r="Z111" i="8"/>
  <c r="X111" i="8"/>
  <c r="X113" i="8"/>
  <c r="Z625" i="8"/>
  <c r="Z629" i="8" s="1"/>
  <c r="Z632" i="8" s="1"/>
  <c r="Z633" i="8" s="1"/>
  <c r="Z634" i="8" s="1"/>
  <c r="Z642" i="8" s="1"/>
  <c r="Z641" i="8" s="1"/>
  <c r="Z943" i="8"/>
  <c r="Z947" i="8" s="1"/>
  <c r="Z950" i="8" s="1"/>
  <c r="Z951" i="8" s="1"/>
  <c r="Z952" i="8" s="1"/>
  <c r="Z960" i="8" s="1"/>
  <c r="Z959" i="8" s="1"/>
  <c r="Y960" i="8"/>
  <c r="Y959" i="8" s="1"/>
  <c r="Z1049" i="8"/>
  <c r="Z1053" i="8" s="1"/>
  <c r="Z1056" i="8" s="1"/>
  <c r="Z1057" i="8" s="1"/>
  <c r="Z1058" i="8" s="1"/>
  <c r="Z1059" i="8" s="1"/>
  <c r="Z837" i="8"/>
  <c r="Z841" i="8" s="1"/>
  <c r="Z844" i="8" s="1"/>
  <c r="Z845" i="8" s="1"/>
  <c r="Z846" i="8" s="1"/>
  <c r="Z854" i="8" s="1"/>
  <c r="Z853" i="8" s="1"/>
  <c r="Z307" i="8"/>
  <c r="Z311" i="8" s="1"/>
  <c r="Z314" i="8" s="1"/>
  <c r="Z315" i="8" s="1"/>
  <c r="Z316" i="8" s="1"/>
  <c r="Z324" i="8" s="1"/>
  <c r="Z323" i="8" s="1"/>
  <c r="Z519" i="8"/>
  <c r="Z523" i="8" s="1"/>
  <c r="Z526" i="8" s="1"/>
  <c r="Z527" i="8" s="1"/>
  <c r="Z528" i="8" s="1"/>
  <c r="Z536" i="8" s="1"/>
  <c r="Z535" i="8" s="1"/>
  <c r="AC181" i="8"/>
  <c r="AC199" i="8" s="1"/>
  <c r="AA1047" i="8"/>
  <c r="AA1039" i="8"/>
  <c r="AA1041" i="8" s="1"/>
  <c r="AA1048" i="8" s="1"/>
  <c r="AC1016" i="8"/>
  <c r="AC1019" i="8" s="1"/>
  <c r="AD1011" i="8"/>
  <c r="AD1014" i="8" s="1"/>
  <c r="AB1029" i="8"/>
  <c r="AB1046" i="8"/>
  <c r="Y1066" i="8"/>
  <c r="Y1065" i="8" s="1"/>
  <c r="Y1059" i="8"/>
  <c r="AC910" i="8"/>
  <c r="AC913" i="8" s="1"/>
  <c r="AD905" i="8"/>
  <c r="AD908" i="8" s="1"/>
  <c r="AB940" i="8"/>
  <c r="AB923" i="8"/>
  <c r="AA941" i="8"/>
  <c r="AA933" i="8"/>
  <c r="AA935" i="8" s="1"/>
  <c r="AA942" i="8" s="1"/>
  <c r="AA835" i="8"/>
  <c r="AA827" i="8"/>
  <c r="AA829" i="8" s="1"/>
  <c r="AA836" i="8" s="1"/>
  <c r="AC804" i="8"/>
  <c r="AC807" i="8" s="1"/>
  <c r="AD799" i="8"/>
  <c r="AD802" i="8" s="1"/>
  <c r="AB817" i="8"/>
  <c r="AB834" i="8"/>
  <c r="Y741" i="8"/>
  <c r="AA729" i="8"/>
  <c r="AA721" i="8"/>
  <c r="AA723" i="8" s="1"/>
  <c r="AA730" i="8" s="1"/>
  <c r="AC698" i="8"/>
  <c r="AC701" i="8" s="1"/>
  <c r="AD693" i="8"/>
  <c r="AD696" i="8" s="1"/>
  <c r="AB711" i="8"/>
  <c r="AB728" i="8"/>
  <c r="Z731" i="8"/>
  <c r="Z735" i="8" s="1"/>
  <c r="Z738" i="8" s="1"/>
  <c r="Z739" i="8" s="1"/>
  <c r="Z740" i="8" s="1"/>
  <c r="Z748" i="8" s="1"/>
  <c r="Z747" i="8" s="1"/>
  <c r="AB605" i="8"/>
  <c r="AB622" i="8"/>
  <c r="AC592" i="8"/>
  <c r="AC595" i="8" s="1"/>
  <c r="AD587" i="8"/>
  <c r="AD590" i="8" s="1"/>
  <c r="AA615" i="8"/>
  <c r="AA617" i="8" s="1"/>
  <c r="AA624" i="8" s="1"/>
  <c r="AA623" i="8"/>
  <c r="Y642" i="8"/>
  <c r="Y641" i="8" s="1"/>
  <c r="Y635" i="8"/>
  <c r="AA509" i="8"/>
  <c r="AA511" i="8" s="1"/>
  <c r="AA518" i="8" s="1"/>
  <c r="AA517" i="8"/>
  <c r="AC486" i="8"/>
  <c r="AC489" i="8" s="1"/>
  <c r="AD481" i="8"/>
  <c r="AD484" i="8" s="1"/>
  <c r="AB516" i="8"/>
  <c r="AB499" i="8"/>
  <c r="AA403" i="8"/>
  <c r="AA405" i="8" s="1"/>
  <c r="AA412" i="8" s="1"/>
  <c r="AA411" i="8"/>
  <c r="AC380" i="8"/>
  <c r="AC383" i="8" s="1"/>
  <c r="AD375" i="8"/>
  <c r="AD378" i="8" s="1"/>
  <c r="AB393" i="8"/>
  <c r="AB410" i="8"/>
  <c r="Z423" i="8"/>
  <c r="AA305" i="8"/>
  <c r="AA297" i="8"/>
  <c r="AA299" i="8" s="1"/>
  <c r="AA306" i="8" s="1"/>
  <c r="AC274" i="8"/>
  <c r="AC277" i="8" s="1"/>
  <c r="AD269" i="8"/>
  <c r="AD272" i="8" s="1"/>
  <c r="AB287" i="8"/>
  <c r="AB304" i="8"/>
  <c r="AD168" i="8"/>
  <c r="AD171" i="8" s="1"/>
  <c r="AD181" i="8" s="1"/>
  <c r="AD191" i="8" s="1"/>
  <c r="AD193" i="8" s="1"/>
  <c r="AD200" i="8" s="1"/>
  <c r="AE163" i="8"/>
  <c r="AE166" i="8" s="1"/>
  <c r="Y105" i="8"/>
  <c r="Y112" i="8"/>
  <c r="Y317" i="8"/>
  <c r="Z105" i="8"/>
  <c r="AA211" i="8"/>
  <c r="AA95" i="8"/>
  <c r="AA99" i="8" s="1"/>
  <c r="AA102" i="8" s="1"/>
  <c r="AA103" i="8" s="1"/>
  <c r="AB93" i="8"/>
  <c r="AB85" i="8"/>
  <c r="AB87" i="8" s="1"/>
  <c r="AB94" i="8" s="1"/>
  <c r="AE57" i="8"/>
  <c r="AE60" i="8" s="1"/>
  <c r="AD62" i="8"/>
  <c r="AD65" i="8" s="1"/>
  <c r="AC75" i="8"/>
  <c r="AC92" i="8"/>
  <c r="Z953" i="8" l="1"/>
  <c r="Z317" i="8"/>
  <c r="Z847" i="8"/>
  <c r="Z635" i="8"/>
  <c r="Z529" i="8"/>
  <c r="AC191" i="8"/>
  <c r="AC193" i="8" s="1"/>
  <c r="AC200" i="8" s="1"/>
  <c r="AC201" i="8" s="1"/>
  <c r="AC205" i="8" s="1"/>
  <c r="AC208" i="8" s="1"/>
  <c r="AC209" i="8" s="1"/>
  <c r="AC210" i="8" s="1"/>
  <c r="AC218" i="8" s="1"/>
  <c r="AC219" i="8" s="1"/>
  <c r="AB217" i="8"/>
  <c r="AB219" i="8"/>
  <c r="Y111" i="8"/>
  <c r="Y113" i="8"/>
  <c r="Z113" i="8"/>
  <c r="Z1066" i="8"/>
  <c r="Z1065" i="8" s="1"/>
  <c r="AA519" i="8"/>
  <c r="AA523" i="8" s="1"/>
  <c r="AA526" i="8" s="1"/>
  <c r="AA527" i="8" s="1"/>
  <c r="AA528" i="8" s="1"/>
  <c r="AA536" i="8" s="1"/>
  <c r="AA535" i="8" s="1"/>
  <c r="AA413" i="8"/>
  <c r="AA417" i="8" s="1"/>
  <c r="AA420" i="8" s="1"/>
  <c r="AA421" i="8" s="1"/>
  <c r="AA422" i="8" s="1"/>
  <c r="AA430" i="8" s="1"/>
  <c r="AA429" i="8" s="1"/>
  <c r="AA625" i="8"/>
  <c r="AA629" i="8" s="1"/>
  <c r="AA632" i="8" s="1"/>
  <c r="AA633" i="8" s="1"/>
  <c r="AA634" i="8" s="1"/>
  <c r="AA642" i="8" s="1"/>
  <c r="AA641" i="8" s="1"/>
  <c r="AD199" i="8"/>
  <c r="AD198" i="8"/>
  <c r="AB1039" i="8"/>
  <c r="AB1041" i="8" s="1"/>
  <c r="AB1048" i="8" s="1"/>
  <c r="AB1047" i="8"/>
  <c r="AD1016" i="8"/>
  <c r="AD1019" i="8" s="1"/>
  <c r="AE1011" i="8"/>
  <c r="AE1014" i="8" s="1"/>
  <c r="AC1046" i="8"/>
  <c r="AC1029" i="8"/>
  <c r="AA1049" i="8"/>
  <c r="AA1053" i="8" s="1"/>
  <c r="AA1056" i="8" s="1"/>
  <c r="AA1057" i="8" s="1"/>
  <c r="AA1058" i="8" s="1"/>
  <c r="AA943" i="8"/>
  <c r="AA947" i="8" s="1"/>
  <c r="AA950" i="8" s="1"/>
  <c r="AA951" i="8" s="1"/>
  <c r="AA952" i="8" s="1"/>
  <c r="AA960" i="8" s="1"/>
  <c r="AA959" i="8" s="1"/>
  <c r="AB933" i="8"/>
  <c r="AB935" i="8" s="1"/>
  <c r="AB942" i="8" s="1"/>
  <c r="AB941" i="8"/>
  <c r="AD910" i="8"/>
  <c r="AD913" i="8" s="1"/>
  <c r="AE905" i="8"/>
  <c r="AE908" i="8" s="1"/>
  <c r="AC923" i="8"/>
  <c r="AC940" i="8"/>
  <c r="AB835" i="8"/>
  <c r="AB827" i="8"/>
  <c r="AB829" i="8" s="1"/>
  <c r="AB836" i="8" s="1"/>
  <c r="AD804" i="8"/>
  <c r="AD807" i="8" s="1"/>
  <c r="AE799" i="8"/>
  <c r="AE802" i="8" s="1"/>
  <c r="AC817" i="8"/>
  <c r="AC834" i="8"/>
  <c r="AA837" i="8"/>
  <c r="AA841" i="8" s="1"/>
  <c r="AA844" i="8" s="1"/>
  <c r="AA845" i="8" s="1"/>
  <c r="AA846" i="8" s="1"/>
  <c r="AA854" i="8" s="1"/>
  <c r="AA853" i="8" s="1"/>
  <c r="AB729" i="8"/>
  <c r="AB721" i="8"/>
  <c r="AB723" i="8" s="1"/>
  <c r="AB730" i="8" s="1"/>
  <c r="AD698" i="8"/>
  <c r="AD701" i="8" s="1"/>
  <c r="AE693" i="8"/>
  <c r="AE696" i="8" s="1"/>
  <c r="Z741" i="8"/>
  <c r="AC711" i="8"/>
  <c r="AC728" i="8"/>
  <c r="AA731" i="8"/>
  <c r="AA735" i="8" s="1"/>
  <c r="AA738" i="8" s="1"/>
  <c r="AA739" i="8" s="1"/>
  <c r="AA740" i="8" s="1"/>
  <c r="AA748" i="8" s="1"/>
  <c r="AA747" i="8" s="1"/>
  <c r="AD592" i="8"/>
  <c r="AD595" i="8" s="1"/>
  <c r="AE587" i="8"/>
  <c r="AE590" i="8" s="1"/>
  <c r="AC622" i="8"/>
  <c r="AC605" i="8"/>
  <c r="AB623" i="8"/>
  <c r="AB615" i="8"/>
  <c r="AB617" i="8" s="1"/>
  <c r="AB624" i="8" s="1"/>
  <c r="AB517" i="8"/>
  <c r="AB509" i="8"/>
  <c r="AB511" i="8" s="1"/>
  <c r="AB518" i="8" s="1"/>
  <c r="AD486" i="8"/>
  <c r="AD489" i="8" s="1"/>
  <c r="AE481" i="8"/>
  <c r="AE484" i="8" s="1"/>
  <c r="AC516" i="8"/>
  <c r="AC499" i="8"/>
  <c r="AD380" i="8"/>
  <c r="AD383" i="8" s="1"/>
  <c r="AE375" i="8"/>
  <c r="AE378" i="8" s="1"/>
  <c r="AB403" i="8"/>
  <c r="AB405" i="8" s="1"/>
  <c r="AB412" i="8" s="1"/>
  <c r="AB411" i="8"/>
  <c r="AC410" i="8"/>
  <c r="AC393" i="8"/>
  <c r="AB297" i="8"/>
  <c r="AB299" i="8" s="1"/>
  <c r="AB306" i="8" s="1"/>
  <c r="AB305" i="8"/>
  <c r="AD274" i="8"/>
  <c r="AD277" i="8" s="1"/>
  <c r="AE269" i="8"/>
  <c r="AE272" i="8" s="1"/>
  <c r="AC304" i="8"/>
  <c r="AC287" i="8"/>
  <c r="AA307" i="8"/>
  <c r="AA311" i="8" s="1"/>
  <c r="AA314" i="8" s="1"/>
  <c r="AA315" i="8" s="1"/>
  <c r="AA316" i="8" s="1"/>
  <c r="AA324" i="8" s="1"/>
  <c r="AA323" i="8" s="1"/>
  <c r="AE168" i="8"/>
  <c r="AE171" i="8" s="1"/>
  <c r="AE198" i="8" s="1"/>
  <c r="AF163" i="8"/>
  <c r="AF166" i="8" s="1"/>
  <c r="AB95" i="8"/>
  <c r="AB99" i="8" s="1"/>
  <c r="AB102" i="8" s="1"/>
  <c r="AB103" i="8" s="1"/>
  <c r="AB104" i="8" s="1"/>
  <c r="AB112" i="8" s="1"/>
  <c r="AA104" i="8"/>
  <c r="AA112" i="8" s="1"/>
  <c r="AB211" i="8"/>
  <c r="AE62" i="8"/>
  <c r="AE65" i="8" s="1"/>
  <c r="AF57" i="8"/>
  <c r="AF60" i="8" s="1"/>
  <c r="AD75" i="8"/>
  <c r="AD92" i="8"/>
  <c r="AC93" i="8"/>
  <c r="AC85" i="8"/>
  <c r="AC87" i="8" s="1"/>
  <c r="AC94" i="8" s="1"/>
  <c r="AA529" i="8" l="1"/>
  <c r="AA423" i="8"/>
  <c r="AA953" i="8"/>
  <c r="AA635" i="8"/>
  <c r="AC211" i="8"/>
  <c r="Z16" i="6" s="1"/>
  <c r="AC217" i="8"/>
  <c r="AD201" i="8"/>
  <c r="AD205" i="8" s="1"/>
  <c r="AD208" i="8" s="1"/>
  <c r="AD209" i="8" s="1"/>
  <c r="AD210" i="8" s="1"/>
  <c r="AD218" i="8" s="1"/>
  <c r="AB111" i="8"/>
  <c r="AB113" i="8"/>
  <c r="AA111" i="8"/>
  <c r="AA113" i="8"/>
  <c r="AB731" i="8"/>
  <c r="AB735" i="8" s="1"/>
  <c r="AB738" i="8" s="1"/>
  <c r="AB739" i="8" s="1"/>
  <c r="AB740" i="8" s="1"/>
  <c r="AB748" i="8" s="1"/>
  <c r="AB747" i="8" s="1"/>
  <c r="AA741" i="8"/>
  <c r="AB943" i="8"/>
  <c r="AB947" i="8" s="1"/>
  <c r="AB950" i="8" s="1"/>
  <c r="AB951" i="8" s="1"/>
  <c r="AB952" i="8" s="1"/>
  <c r="AB953" i="8" s="1"/>
  <c r="AB1049" i="8"/>
  <c r="AB1053" i="8" s="1"/>
  <c r="AB1056" i="8" s="1"/>
  <c r="AB1057" i="8" s="1"/>
  <c r="AB1058" i="8" s="1"/>
  <c r="AB1066" i="8" s="1"/>
  <c r="AB1065" i="8" s="1"/>
  <c r="AB413" i="8"/>
  <c r="AB417" i="8" s="1"/>
  <c r="AB420" i="8" s="1"/>
  <c r="AB421" i="8" s="1"/>
  <c r="AB422" i="8" s="1"/>
  <c r="AB430" i="8" s="1"/>
  <c r="AB429" i="8" s="1"/>
  <c r="AB837" i="8"/>
  <c r="AB841" i="8" s="1"/>
  <c r="AB844" i="8" s="1"/>
  <c r="AB845" i="8" s="1"/>
  <c r="AB846" i="8" s="1"/>
  <c r="AB854" i="8" s="1"/>
  <c r="AB853" i="8" s="1"/>
  <c r="AB307" i="8"/>
  <c r="AB311" i="8" s="1"/>
  <c r="AB314" i="8" s="1"/>
  <c r="AB315" i="8" s="1"/>
  <c r="AB316" i="8" s="1"/>
  <c r="AB324" i="8" s="1"/>
  <c r="AB323" i="8" s="1"/>
  <c r="AA847" i="8"/>
  <c r="AE181" i="8"/>
  <c r="AE199" i="8" s="1"/>
  <c r="AC1047" i="8"/>
  <c r="AC1039" i="8"/>
  <c r="AC1041" i="8" s="1"/>
  <c r="AC1048" i="8" s="1"/>
  <c r="AA1066" i="8"/>
  <c r="AA1065" i="8" s="1"/>
  <c r="AA1059" i="8"/>
  <c r="AE1016" i="8"/>
  <c r="AE1019" i="8" s="1"/>
  <c r="AF1011" i="8"/>
  <c r="AF1014" i="8" s="1"/>
  <c r="AD1046" i="8"/>
  <c r="AD1029" i="8"/>
  <c r="AC941" i="8"/>
  <c r="AC933" i="8"/>
  <c r="AC935" i="8" s="1"/>
  <c r="AC942" i="8" s="1"/>
  <c r="AE910" i="8"/>
  <c r="AE913" i="8" s="1"/>
  <c r="AF905" i="8"/>
  <c r="AF908" i="8" s="1"/>
  <c r="AD940" i="8"/>
  <c r="AD923" i="8"/>
  <c r="AC835" i="8"/>
  <c r="AC827" i="8"/>
  <c r="AC829" i="8" s="1"/>
  <c r="AC836" i="8" s="1"/>
  <c r="AE804" i="8"/>
  <c r="AE807" i="8" s="1"/>
  <c r="AF799" i="8"/>
  <c r="AF802" i="8" s="1"/>
  <c r="AD817" i="8"/>
  <c r="AD834" i="8"/>
  <c r="AC729" i="8"/>
  <c r="AC721" i="8"/>
  <c r="AC723" i="8" s="1"/>
  <c r="AC730" i="8" s="1"/>
  <c r="AE698" i="8"/>
  <c r="AE701" i="8" s="1"/>
  <c r="AF693" i="8"/>
  <c r="AF696" i="8" s="1"/>
  <c r="AD728" i="8"/>
  <c r="AD711" i="8"/>
  <c r="AB625" i="8"/>
  <c r="AB629" i="8" s="1"/>
  <c r="AB632" i="8" s="1"/>
  <c r="AB633" i="8" s="1"/>
  <c r="AB634" i="8" s="1"/>
  <c r="AB642" i="8" s="1"/>
  <c r="AB641" i="8" s="1"/>
  <c r="AC615" i="8"/>
  <c r="AC617" i="8" s="1"/>
  <c r="AC624" i="8" s="1"/>
  <c r="AC623" i="8"/>
  <c r="AE592" i="8"/>
  <c r="AE595" i="8" s="1"/>
  <c r="AF587" i="8"/>
  <c r="AF590" i="8" s="1"/>
  <c r="AD605" i="8"/>
  <c r="AD622" i="8"/>
  <c r="AC509" i="8"/>
  <c r="AC511" i="8" s="1"/>
  <c r="AC518" i="8" s="1"/>
  <c r="AC517" i="8"/>
  <c r="AE486" i="8"/>
  <c r="AE489" i="8" s="1"/>
  <c r="AF481" i="8"/>
  <c r="AF484" i="8" s="1"/>
  <c r="AD516" i="8"/>
  <c r="AD499" i="8"/>
  <c r="AB519" i="8"/>
  <c r="AB523" i="8" s="1"/>
  <c r="AB526" i="8" s="1"/>
  <c r="AB527" i="8" s="1"/>
  <c r="AB528" i="8" s="1"/>
  <c r="AB536" i="8" s="1"/>
  <c r="AB535" i="8" s="1"/>
  <c r="AE380" i="8"/>
  <c r="AE383" i="8" s="1"/>
  <c r="AF375" i="8"/>
  <c r="AF378" i="8" s="1"/>
  <c r="AD410" i="8"/>
  <c r="AD393" i="8"/>
  <c r="AC403" i="8"/>
  <c r="AC405" i="8" s="1"/>
  <c r="AC412" i="8" s="1"/>
  <c r="AC411" i="8"/>
  <c r="AC305" i="8"/>
  <c r="AC297" i="8"/>
  <c r="AC299" i="8" s="1"/>
  <c r="AC306" i="8" s="1"/>
  <c r="AE274" i="8"/>
  <c r="AE277" i="8" s="1"/>
  <c r="AF269" i="8"/>
  <c r="AF272" i="8" s="1"/>
  <c r="AD287" i="8"/>
  <c r="AD304" i="8"/>
  <c r="AF168" i="8"/>
  <c r="AF171" i="8" s="1"/>
  <c r="AF181" i="8" s="1"/>
  <c r="AF191" i="8" s="1"/>
  <c r="AF193" i="8" s="1"/>
  <c r="AF200" i="8" s="1"/>
  <c r="AG163" i="8"/>
  <c r="AG166" i="8" s="1"/>
  <c r="AA317" i="8"/>
  <c r="AA105" i="8"/>
  <c r="AB105" i="8"/>
  <c r="AC95" i="8"/>
  <c r="AC99" i="8" s="1"/>
  <c r="AC102" i="8" s="1"/>
  <c r="AC103" i="8" s="1"/>
  <c r="AG57" i="8"/>
  <c r="AG60" i="8" s="1"/>
  <c r="AF62" i="8"/>
  <c r="AF65" i="8" s="1"/>
  <c r="AE75" i="8"/>
  <c r="AE92" i="8"/>
  <c r="AD93" i="8"/>
  <c r="AD85" i="8"/>
  <c r="AD87" i="8" s="1"/>
  <c r="AD94" i="8" s="1"/>
  <c r="AB741" i="8" l="1"/>
  <c r="AC519" i="8"/>
  <c r="AC523" i="8" s="1"/>
  <c r="AC526" i="8" s="1"/>
  <c r="AC527" i="8" s="1"/>
  <c r="AC528" i="8" s="1"/>
  <c r="AC536" i="8" s="1"/>
  <c r="AC535" i="8" s="1"/>
  <c r="AC413" i="8"/>
  <c r="AC417" i="8" s="1"/>
  <c r="AC420" i="8" s="1"/>
  <c r="AC421" i="8" s="1"/>
  <c r="AC422" i="8" s="1"/>
  <c r="AC423" i="8" s="1"/>
  <c r="AB1059" i="8"/>
  <c r="AB960" i="8"/>
  <c r="AB959" i="8" s="1"/>
  <c r="AD217" i="8"/>
  <c r="AD219" i="8"/>
  <c r="AE191" i="8"/>
  <c r="AE193" i="8" s="1"/>
  <c r="AE200" i="8" s="1"/>
  <c r="AE201" i="8" s="1"/>
  <c r="AE205" i="8" s="1"/>
  <c r="AE208" i="8" s="1"/>
  <c r="AE209" i="8" s="1"/>
  <c r="AE210" i="8" s="1"/>
  <c r="AE218" i="8" s="1"/>
  <c r="AC625" i="8"/>
  <c r="AC629" i="8" s="1"/>
  <c r="AC632" i="8" s="1"/>
  <c r="AC633" i="8" s="1"/>
  <c r="AC634" i="8" s="1"/>
  <c r="AC642" i="8" s="1"/>
  <c r="AC641" i="8" s="1"/>
  <c r="AB635" i="8"/>
  <c r="AF199" i="8"/>
  <c r="AB423" i="8"/>
  <c r="Z22" i="6" s="1"/>
  <c r="AC731" i="8"/>
  <c r="AC735" i="8" s="1"/>
  <c r="AC738" i="8" s="1"/>
  <c r="AC739" i="8" s="1"/>
  <c r="AC740" i="8" s="1"/>
  <c r="AC741" i="8" s="1"/>
  <c r="Z31" i="6" s="1"/>
  <c r="AC1049" i="8"/>
  <c r="AC1053" i="8" s="1"/>
  <c r="AC1056" i="8" s="1"/>
  <c r="AC1057" i="8" s="1"/>
  <c r="AC1058" i="8" s="1"/>
  <c r="AC1066" i="8" s="1"/>
  <c r="AC1065" i="8" s="1"/>
  <c r="AB847" i="8"/>
  <c r="AB317" i="8"/>
  <c r="AF198" i="8"/>
  <c r="AE1046" i="8"/>
  <c r="AE1029" i="8"/>
  <c r="AF1016" i="8"/>
  <c r="AF1019" i="8" s="1"/>
  <c r="AG1011" i="8"/>
  <c r="AG1014" i="8" s="1"/>
  <c r="AD1047" i="8"/>
  <c r="AD1039" i="8"/>
  <c r="AD1041" i="8" s="1"/>
  <c r="AD1048" i="8" s="1"/>
  <c r="AD941" i="8"/>
  <c r="AD933" i="8"/>
  <c r="AD935" i="8" s="1"/>
  <c r="AD942" i="8" s="1"/>
  <c r="AF910" i="8"/>
  <c r="AF913" i="8" s="1"/>
  <c r="AG905" i="8"/>
  <c r="AG908" i="8" s="1"/>
  <c r="AE923" i="8"/>
  <c r="AE940" i="8"/>
  <c r="AC943" i="8"/>
  <c r="AC947" i="8" s="1"/>
  <c r="AC950" i="8" s="1"/>
  <c r="AC951" i="8" s="1"/>
  <c r="AC952" i="8" s="1"/>
  <c r="AC960" i="8" s="1"/>
  <c r="AC959" i="8" s="1"/>
  <c r="AD827" i="8"/>
  <c r="AD829" i="8" s="1"/>
  <c r="AD836" i="8" s="1"/>
  <c r="AD835" i="8"/>
  <c r="AF804" i="8"/>
  <c r="AF807" i="8" s="1"/>
  <c r="AG799" i="8"/>
  <c r="AG802" i="8" s="1"/>
  <c r="AE834" i="8"/>
  <c r="AE817" i="8"/>
  <c r="AC837" i="8"/>
  <c r="AC841" i="8" s="1"/>
  <c r="AC844" i="8" s="1"/>
  <c r="AC845" i="8" s="1"/>
  <c r="AC846" i="8" s="1"/>
  <c r="AC854" i="8" s="1"/>
  <c r="AC853" i="8" s="1"/>
  <c r="AD729" i="8"/>
  <c r="AD721" i="8"/>
  <c r="AD723" i="8" s="1"/>
  <c r="AD730" i="8" s="1"/>
  <c r="AF698" i="8"/>
  <c r="AF701" i="8" s="1"/>
  <c r="AG693" i="8"/>
  <c r="AG696" i="8" s="1"/>
  <c r="AE728" i="8"/>
  <c r="AE711" i="8"/>
  <c r="AD615" i="8"/>
  <c r="AD617" i="8" s="1"/>
  <c r="AD624" i="8" s="1"/>
  <c r="AD623" i="8"/>
  <c r="AF592" i="8"/>
  <c r="AF595" i="8" s="1"/>
  <c r="AG587" i="8"/>
  <c r="AG590" i="8" s="1"/>
  <c r="AE605" i="8"/>
  <c r="AE622" i="8"/>
  <c r="AD517" i="8"/>
  <c r="AD509" i="8"/>
  <c r="AD511" i="8" s="1"/>
  <c r="AD518" i="8" s="1"/>
  <c r="AB529" i="8"/>
  <c r="AF486" i="8"/>
  <c r="AF489" i="8" s="1"/>
  <c r="AG481" i="8"/>
  <c r="AG484" i="8" s="1"/>
  <c r="AE516" i="8"/>
  <c r="AE499" i="8"/>
  <c r="AF380" i="8"/>
  <c r="AF383" i="8" s="1"/>
  <c r="AG375" i="8"/>
  <c r="AG378" i="8" s="1"/>
  <c r="AE410" i="8"/>
  <c r="AE393" i="8"/>
  <c r="AD403" i="8"/>
  <c r="AD405" i="8" s="1"/>
  <c r="AD412" i="8" s="1"/>
  <c r="AD411" i="8"/>
  <c r="AC430" i="8"/>
  <c r="AC429" i="8" s="1"/>
  <c r="AD305" i="8"/>
  <c r="AD297" i="8"/>
  <c r="AD299" i="8" s="1"/>
  <c r="AD306" i="8" s="1"/>
  <c r="AF274" i="8"/>
  <c r="AF277" i="8" s="1"/>
  <c r="AG269" i="8"/>
  <c r="AG272" i="8" s="1"/>
  <c r="AE304" i="8"/>
  <c r="AE287" i="8"/>
  <c r="AC307" i="8"/>
  <c r="AC311" i="8" s="1"/>
  <c r="AC314" i="8" s="1"/>
  <c r="AC315" i="8" s="1"/>
  <c r="AC316" i="8" s="1"/>
  <c r="AC324" i="8" s="1"/>
  <c r="AC323" i="8" s="1"/>
  <c r="AG168" i="8"/>
  <c r="AG171" i="8" s="1"/>
  <c r="AG181" i="8" s="1"/>
  <c r="AG199" i="8" s="1"/>
  <c r="AH163" i="8"/>
  <c r="AH166" i="8" s="1"/>
  <c r="AD211" i="8"/>
  <c r="AC104" i="8"/>
  <c r="AC112" i="8" s="1"/>
  <c r="AD95" i="8"/>
  <c r="AD99" i="8" s="1"/>
  <c r="AD102" i="8" s="1"/>
  <c r="AD103" i="8" s="1"/>
  <c r="AF92" i="8"/>
  <c r="AF75" i="8"/>
  <c r="AH57" i="8"/>
  <c r="AH60" i="8" s="1"/>
  <c r="AG62" i="8"/>
  <c r="AG65" i="8" s="1"/>
  <c r="AE93" i="8"/>
  <c r="AE85" i="8"/>
  <c r="AE87" i="8" s="1"/>
  <c r="AE94" i="8" s="1"/>
  <c r="AC529" i="8" l="1"/>
  <c r="AC635" i="8"/>
  <c r="AD837" i="8"/>
  <c r="AD841" i="8" s="1"/>
  <c r="AD844" i="8" s="1"/>
  <c r="AD845" i="8" s="1"/>
  <c r="AD846" i="8" s="1"/>
  <c r="AD854" i="8" s="1"/>
  <c r="AD853" i="8" s="1"/>
  <c r="AF201" i="8"/>
  <c r="AF205" i="8" s="1"/>
  <c r="AF208" i="8" s="1"/>
  <c r="AF209" i="8" s="1"/>
  <c r="AF210" i="8" s="1"/>
  <c r="AF218" i="8" s="1"/>
  <c r="AC748" i="8"/>
  <c r="AC747" i="8" s="1"/>
  <c r="AE217" i="8"/>
  <c r="AE219" i="8"/>
  <c r="AC111" i="8"/>
  <c r="AC113" i="8"/>
  <c r="Z25" i="6"/>
  <c r="AC1059" i="8"/>
  <c r="Z40" i="6" s="1"/>
  <c r="AD625" i="8"/>
  <c r="AD629" i="8" s="1"/>
  <c r="AD632" i="8" s="1"/>
  <c r="AD633" i="8" s="1"/>
  <c r="AD634" i="8" s="1"/>
  <c r="AD642" i="8" s="1"/>
  <c r="AD641" i="8" s="1"/>
  <c r="AD1049" i="8"/>
  <c r="AD1053" i="8" s="1"/>
  <c r="AD1056" i="8" s="1"/>
  <c r="AD1057" i="8" s="1"/>
  <c r="AD1058" i="8" s="1"/>
  <c r="AD1059" i="8" s="1"/>
  <c r="AD731" i="8"/>
  <c r="AD735" i="8" s="1"/>
  <c r="AD738" i="8" s="1"/>
  <c r="AD739" i="8" s="1"/>
  <c r="AD740" i="8" s="1"/>
  <c r="AD748" i="8" s="1"/>
  <c r="AD747" i="8" s="1"/>
  <c r="AG191" i="8"/>
  <c r="AG193" i="8" s="1"/>
  <c r="AG200" i="8" s="1"/>
  <c r="AG198" i="8"/>
  <c r="AG1016" i="8"/>
  <c r="AG1019" i="8" s="1"/>
  <c r="AH1011" i="8"/>
  <c r="AH1014" i="8" s="1"/>
  <c r="AF1046" i="8"/>
  <c r="AF1029" i="8"/>
  <c r="AE1039" i="8"/>
  <c r="AE1041" i="8" s="1"/>
  <c r="AE1048" i="8" s="1"/>
  <c r="AE1047" i="8"/>
  <c r="AG910" i="8"/>
  <c r="AG913" i="8" s="1"/>
  <c r="AH905" i="8"/>
  <c r="AH908" i="8" s="1"/>
  <c r="AC953" i="8"/>
  <c r="Z37" i="6" s="1"/>
  <c r="AF923" i="8"/>
  <c r="AF940" i="8"/>
  <c r="AE941" i="8"/>
  <c r="AE933" i="8"/>
  <c r="AE935" i="8" s="1"/>
  <c r="AE942" i="8" s="1"/>
  <c r="AD943" i="8"/>
  <c r="AD947" i="8" s="1"/>
  <c r="AD950" i="8" s="1"/>
  <c r="AD951" i="8" s="1"/>
  <c r="AD952" i="8" s="1"/>
  <c r="AD960" i="8" s="1"/>
  <c r="AD959" i="8" s="1"/>
  <c r="AE835" i="8"/>
  <c r="AE827" i="8"/>
  <c r="AE829" i="8" s="1"/>
  <c r="AE836" i="8" s="1"/>
  <c r="AG804" i="8"/>
  <c r="AG807" i="8" s="1"/>
  <c r="AH799" i="8"/>
  <c r="AH802" i="8" s="1"/>
  <c r="AF817" i="8"/>
  <c r="AF834" i="8"/>
  <c r="AG698" i="8"/>
  <c r="AG701" i="8" s="1"/>
  <c r="AH693" i="8"/>
  <c r="AH696" i="8" s="1"/>
  <c r="AF711" i="8"/>
  <c r="AF728" i="8"/>
  <c r="AE721" i="8"/>
  <c r="AE723" i="8" s="1"/>
  <c r="AE730" i="8" s="1"/>
  <c r="AE729" i="8"/>
  <c r="AG592" i="8"/>
  <c r="AG595" i="8" s="1"/>
  <c r="AH587" i="8"/>
  <c r="AH590" i="8" s="1"/>
  <c r="AF605" i="8"/>
  <c r="AF622" i="8"/>
  <c r="AE623" i="8"/>
  <c r="AE615" i="8"/>
  <c r="AE617" i="8" s="1"/>
  <c r="AE624" i="8" s="1"/>
  <c r="AE517" i="8"/>
  <c r="AE509" i="8"/>
  <c r="AE511" i="8" s="1"/>
  <c r="AE518" i="8" s="1"/>
  <c r="AG486" i="8"/>
  <c r="AG489" i="8" s="1"/>
  <c r="AH481" i="8"/>
  <c r="AH484" i="8" s="1"/>
  <c r="AF516" i="8"/>
  <c r="AF499" i="8"/>
  <c r="AD519" i="8"/>
  <c r="AD523" i="8" s="1"/>
  <c r="AD526" i="8" s="1"/>
  <c r="AD527" i="8" s="1"/>
  <c r="AD528" i="8" s="1"/>
  <c r="AD413" i="8"/>
  <c r="AD417" i="8" s="1"/>
  <c r="AD420" i="8" s="1"/>
  <c r="AD421" i="8" s="1"/>
  <c r="AD422" i="8" s="1"/>
  <c r="AE403" i="8"/>
  <c r="AE405" i="8" s="1"/>
  <c r="AE412" i="8" s="1"/>
  <c r="AE411" i="8"/>
  <c r="AG380" i="8"/>
  <c r="AG383" i="8" s="1"/>
  <c r="AH375" i="8"/>
  <c r="AH378" i="8" s="1"/>
  <c r="AF393" i="8"/>
  <c r="AF410" i="8"/>
  <c r="AE305" i="8"/>
  <c r="AE297" i="8"/>
  <c r="AE299" i="8" s="1"/>
  <c r="AE306" i="8" s="1"/>
  <c r="AG274" i="8"/>
  <c r="AG277" i="8" s="1"/>
  <c r="AH269" i="8"/>
  <c r="AH272" i="8" s="1"/>
  <c r="AF304" i="8"/>
  <c r="AF287" i="8"/>
  <c r="AC317" i="8"/>
  <c r="Z19" i="6" s="1"/>
  <c r="AD307" i="8"/>
  <c r="AD311" i="8" s="1"/>
  <c r="AD314" i="8" s="1"/>
  <c r="AD315" i="8" s="1"/>
  <c r="AD316" i="8" s="1"/>
  <c r="AH168" i="8"/>
  <c r="AH171" i="8" s="1"/>
  <c r="AH198" i="8" s="1"/>
  <c r="AI163" i="8"/>
  <c r="AI166" i="8" s="1"/>
  <c r="Z28" i="6"/>
  <c r="AC847" i="8"/>
  <c r="Z34" i="6" s="1"/>
  <c r="AD104" i="8"/>
  <c r="AD112" i="8" s="1"/>
  <c r="AC105" i="8"/>
  <c r="Z13" i="6" s="1"/>
  <c r="AE211" i="8"/>
  <c r="AE95" i="8"/>
  <c r="AE99" i="8" s="1"/>
  <c r="AE102" i="8" s="1"/>
  <c r="AE103" i="8" s="1"/>
  <c r="AI57" i="8"/>
  <c r="AI60" i="8" s="1"/>
  <c r="AH62" i="8"/>
  <c r="AH65" i="8" s="1"/>
  <c r="AF93" i="8"/>
  <c r="AF85" i="8"/>
  <c r="AF87" i="8" s="1"/>
  <c r="AF94" i="8" s="1"/>
  <c r="AG92" i="8"/>
  <c r="AG75" i="8"/>
  <c r="AD847" i="8" l="1"/>
  <c r="AD1066" i="8"/>
  <c r="AD1065" i="8" s="1"/>
  <c r="AD741" i="8"/>
  <c r="AD635" i="8"/>
  <c r="AF217" i="8"/>
  <c r="AF219" i="8"/>
  <c r="AG201" i="8"/>
  <c r="AG205" i="8" s="1"/>
  <c r="AG208" i="8" s="1"/>
  <c r="AG209" i="8" s="1"/>
  <c r="AG210" i="8" s="1"/>
  <c r="AG218" i="8" s="1"/>
  <c r="AD111" i="8"/>
  <c r="AD113" i="8"/>
  <c r="AE1049" i="8"/>
  <c r="AE1053" i="8" s="1"/>
  <c r="AE1056" i="8" s="1"/>
  <c r="AE1057" i="8" s="1"/>
  <c r="AE1058" i="8" s="1"/>
  <c r="AE1066" i="8" s="1"/>
  <c r="AE1065" i="8" s="1"/>
  <c r="AE413" i="8"/>
  <c r="AE417" i="8" s="1"/>
  <c r="AE420" i="8" s="1"/>
  <c r="AE421" i="8" s="1"/>
  <c r="AE422" i="8" s="1"/>
  <c r="AE430" i="8" s="1"/>
  <c r="AE429" i="8" s="1"/>
  <c r="AE731" i="8"/>
  <c r="AE735" i="8" s="1"/>
  <c r="AE738" i="8" s="1"/>
  <c r="AE739" i="8" s="1"/>
  <c r="AE740" i="8" s="1"/>
  <c r="AE748" i="8" s="1"/>
  <c r="AE747" i="8" s="1"/>
  <c r="AH181" i="8"/>
  <c r="AH199" i="8" s="1"/>
  <c r="AH1016" i="8"/>
  <c r="AH1019" i="8" s="1"/>
  <c r="AI1011" i="8"/>
  <c r="AI1014" i="8" s="1"/>
  <c r="AG1029" i="8"/>
  <c r="AG1046" i="8"/>
  <c r="AF1047" i="8"/>
  <c r="AF1039" i="8"/>
  <c r="AF1041" i="8" s="1"/>
  <c r="AF1048" i="8" s="1"/>
  <c r="AE943" i="8"/>
  <c r="AE947" i="8" s="1"/>
  <c r="AE950" i="8" s="1"/>
  <c r="AE951" i="8" s="1"/>
  <c r="AE952" i="8" s="1"/>
  <c r="AF941" i="8"/>
  <c r="AF933" i="8"/>
  <c r="AF935" i="8" s="1"/>
  <c r="AF942" i="8" s="1"/>
  <c r="AD953" i="8"/>
  <c r="AH910" i="8"/>
  <c r="AH913" i="8" s="1"/>
  <c r="AI905" i="8"/>
  <c r="AI908" i="8" s="1"/>
  <c r="AG940" i="8"/>
  <c r="AG923" i="8"/>
  <c r="AF835" i="8"/>
  <c r="AF827" i="8"/>
  <c r="AF829" i="8" s="1"/>
  <c r="AF836" i="8" s="1"/>
  <c r="AH804" i="8"/>
  <c r="AH807" i="8" s="1"/>
  <c r="AI799" i="8"/>
  <c r="AI802" i="8" s="1"/>
  <c r="AG834" i="8"/>
  <c r="AG817" i="8"/>
  <c r="AE837" i="8"/>
  <c r="AE841" i="8" s="1"/>
  <c r="AF721" i="8"/>
  <c r="AF723" i="8" s="1"/>
  <c r="AF730" i="8" s="1"/>
  <c r="AF729" i="8"/>
  <c r="AH698" i="8"/>
  <c r="AH701" i="8" s="1"/>
  <c r="AI693" i="8"/>
  <c r="AI696" i="8" s="1"/>
  <c r="AG711" i="8"/>
  <c r="AG728" i="8"/>
  <c r="AE625" i="8"/>
  <c r="AE629" i="8" s="1"/>
  <c r="AE632" i="8" s="1"/>
  <c r="AE633" i="8" s="1"/>
  <c r="AE634" i="8" s="1"/>
  <c r="AE642" i="8" s="1"/>
  <c r="AE641" i="8" s="1"/>
  <c r="AF623" i="8"/>
  <c r="AF615" i="8"/>
  <c r="AF617" i="8" s="1"/>
  <c r="AF624" i="8" s="1"/>
  <c r="AH592" i="8"/>
  <c r="AH595" i="8" s="1"/>
  <c r="AI587" i="8"/>
  <c r="AI590" i="8" s="1"/>
  <c r="AG622" i="8"/>
  <c r="AG605" i="8"/>
  <c r="AD536" i="8"/>
  <c r="AD535" i="8" s="1"/>
  <c r="AD529" i="8"/>
  <c r="AF509" i="8"/>
  <c r="AF511" i="8" s="1"/>
  <c r="AF518" i="8" s="1"/>
  <c r="AF517" i="8"/>
  <c r="AH486" i="8"/>
  <c r="AH489" i="8" s="1"/>
  <c r="AI481" i="8"/>
  <c r="AI484" i="8" s="1"/>
  <c r="AG499" i="8"/>
  <c r="AG516" i="8"/>
  <c r="AE519" i="8"/>
  <c r="AE523" i="8" s="1"/>
  <c r="AE526" i="8" s="1"/>
  <c r="AE527" i="8" s="1"/>
  <c r="AE528" i="8" s="1"/>
  <c r="AE536" i="8" s="1"/>
  <c r="AE535" i="8" s="1"/>
  <c r="AF403" i="8"/>
  <c r="AF405" i="8" s="1"/>
  <c r="AF412" i="8" s="1"/>
  <c r="AF411" i="8"/>
  <c r="AH380" i="8"/>
  <c r="AH383" i="8" s="1"/>
  <c r="AI375" i="8"/>
  <c r="AI378" i="8" s="1"/>
  <c r="AG393" i="8"/>
  <c r="AG410" i="8"/>
  <c r="AD430" i="8"/>
  <c r="AD429" i="8" s="1"/>
  <c r="AD423" i="8"/>
  <c r="AF305" i="8"/>
  <c r="AF297" i="8"/>
  <c r="AF299" i="8" s="1"/>
  <c r="AF306" i="8" s="1"/>
  <c r="AH274" i="8"/>
  <c r="AH277" i="8" s="1"/>
  <c r="AI269" i="8"/>
  <c r="AI272" i="8" s="1"/>
  <c r="AG304" i="8"/>
  <c r="AG287" i="8"/>
  <c r="AD324" i="8"/>
  <c r="AD323" i="8" s="1"/>
  <c r="AD317" i="8"/>
  <c r="AE307" i="8"/>
  <c r="AE311" i="8" s="1"/>
  <c r="AE314" i="8" s="1"/>
  <c r="AE315" i="8" s="1"/>
  <c r="AE316" i="8" s="1"/>
  <c r="AE324" i="8" s="1"/>
  <c r="AE323" i="8" s="1"/>
  <c r="AI168" i="8"/>
  <c r="AI171" i="8" s="1"/>
  <c r="AI181" i="8" s="1"/>
  <c r="AI191" i="8" s="1"/>
  <c r="AI193" i="8" s="1"/>
  <c r="AI200" i="8" s="1"/>
  <c r="AJ163" i="8"/>
  <c r="AJ166" i="8" s="1"/>
  <c r="AE741" i="8"/>
  <c r="AF95" i="8"/>
  <c r="AF99" i="8" s="1"/>
  <c r="AF102" i="8" s="1"/>
  <c r="AF103" i="8" s="1"/>
  <c r="AD105" i="8"/>
  <c r="AE104" i="8"/>
  <c r="AE112" i="8" s="1"/>
  <c r="AF211" i="8"/>
  <c r="AJ57" i="8"/>
  <c r="AJ60" i="8" s="1"/>
  <c r="AI62" i="8"/>
  <c r="AI65" i="8" s="1"/>
  <c r="AG93" i="8"/>
  <c r="AG85" i="8"/>
  <c r="AG87" i="8" s="1"/>
  <c r="AG94" i="8" s="1"/>
  <c r="AH75" i="8"/>
  <c r="AH92" i="8"/>
  <c r="AF519" i="8" l="1"/>
  <c r="AF523" i="8" s="1"/>
  <c r="AF526" i="8" s="1"/>
  <c r="AF527" i="8" s="1"/>
  <c r="AF528" i="8" s="1"/>
  <c r="AF536" i="8" s="1"/>
  <c r="AF535" i="8" s="1"/>
  <c r="AE1059" i="8"/>
  <c r="AG217" i="8"/>
  <c r="AG219" i="8"/>
  <c r="AH191" i="8"/>
  <c r="AH193" i="8" s="1"/>
  <c r="AH200" i="8" s="1"/>
  <c r="AH201" i="8" s="1"/>
  <c r="AH205" i="8" s="1"/>
  <c r="AH208" i="8" s="1"/>
  <c r="AH209" i="8" s="1"/>
  <c r="AH210" i="8" s="1"/>
  <c r="AH218" i="8" s="1"/>
  <c r="AG211" i="8"/>
  <c r="AE111" i="8"/>
  <c r="AE113" i="8"/>
  <c r="AF731" i="8"/>
  <c r="AF735" i="8" s="1"/>
  <c r="AF738" i="8" s="1"/>
  <c r="AF739" i="8" s="1"/>
  <c r="AF740" i="8" s="1"/>
  <c r="AF748" i="8" s="1"/>
  <c r="AF747" i="8" s="1"/>
  <c r="AE423" i="8"/>
  <c r="AF413" i="8"/>
  <c r="AF417" i="8" s="1"/>
  <c r="AF420" i="8" s="1"/>
  <c r="AF421" i="8" s="1"/>
  <c r="AF422" i="8" s="1"/>
  <c r="AF430" i="8" s="1"/>
  <c r="AF429" i="8" s="1"/>
  <c r="AF1049" i="8"/>
  <c r="AF1053" i="8" s="1"/>
  <c r="AF1056" i="8" s="1"/>
  <c r="AF1057" i="8" s="1"/>
  <c r="AF1058" i="8" s="1"/>
  <c r="AF1066" i="8" s="1"/>
  <c r="AF1065" i="8" s="1"/>
  <c r="AE635" i="8"/>
  <c r="AE529" i="8"/>
  <c r="AE317" i="8"/>
  <c r="AI199" i="8"/>
  <c r="AI198" i="8"/>
  <c r="AG1047" i="8"/>
  <c r="AG1039" i="8"/>
  <c r="AG1041" i="8" s="1"/>
  <c r="AG1048" i="8" s="1"/>
  <c r="AI1016" i="8"/>
  <c r="AI1019" i="8" s="1"/>
  <c r="AJ1011" i="8"/>
  <c r="AJ1014" i="8" s="1"/>
  <c r="AH1046" i="8"/>
  <c r="AH1029" i="8"/>
  <c r="AI910" i="8"/>
  <c r="AI913" i="8" s="1"/>
  <c r="AJ905" i="8"/>
  <c r="AJ908" i="8" s="1"/>
  <c r="AH940" i="8"/>
  <c r="AH923" i="8"/>
  <c r="AG941" i="8"/>
  <c r="AG933" i="8"/>
  <c r="AG935" i="8" s="1"/>
  <c r="AG942" i="8" s="1"/>
  <c r="AF943" i="8"/>
  <c r="AF947" i="8" s="1"/>
  <c r="AF950" i="8" s="1"/>
  <c r="AF951" i="8" s="1"/>
  <c r="AF952" i="8" s="1"/>
  <c r="AF960" i="8" s="1"/>
  <c r="AF959" i="8" s="1"/>
  <c r="AE960" i="8"/>
  <c r="AE959" i="8" s="1"/>
  <c r="AE953" i="8"/>
  <c r="AE844" i="8"/>
  <c r="AE845" i="8" s="1"/>
  <c r="AE846" i="8" s="1"/>
  <c r="AG835" i="8"/>
  <c r="AG827" i="8"/>
  <c r="AG829" i="8" s="1"/>
  <c r="AG836" i="8" s="1"/>
  <c r="AI804" i="8"/>
  <c r="AI807" i="8" s="1"/>
  <c r="AJ799" i="8"/>
  <c r="AJ802" i="8" s="1"/>
  <c r="AH817" i="8"/>
  <c r="AH834" i="8"/>
  <c r="AF837" i="8"/>
  <c r="AF841" i="8" s="1"/>
  <c r="AF844" i="8" s="1"/>
  <c r="AF845" i="8" s="1"/>
  <c r="AF846" i="8" s="1"/>
  <c r="AF854" i="8" s="1"/>
  <c r="AF853" i="8" s="1"/>
  <c r="AG729" i="8"/>
  <c r="AG721" i="8"/>
  <c r="AG723" i="8" s="1"/>
  <c r="AG730" i="8" s="1"/>
  <c r="AI698" i="8"/>
  <c r="AI701" i="8" s="1"/>
  <c r="AJ693" i="8"/>
  <c r="AJ696" i="8" s="1"/>
  <c r="AH728" i="8"/>
  <c r="AH711" i="8"/>
  <c r="AG623" i="8"/>
  <c r="AG615" i="8"/>
  <c r="AG617" i="8" s="1"/>
  <c r="AG624" i="8" s="1"/>
  <c r="AI592" i="8"/>
  <c r="AI595" i="8" s="1"/>
  <c r="AJ587" i="8"/>
  <c r="AJ590" i="8" s="1"/>
  <c r="AH622" i="8"/>
  <c r="AH605" i="8"/>
  <c r="AF625" i="8"/>
  <c r="AF629" i="8" s="1"/>
  <c r="AF632" i="8" s="1"/>
  <c r="AF633" i="8" s="1"/>
  <c r="AF634" i="8" s="1"/>
  <c r="AG517" i="8"/>
  <c r="AG509" i="8"/>
  <c r="AG511" i="8" s="1"/>
  <c r="AG518" i="8" s="1"/>
  <c r="AI486" i="8"/>
  <c r="AI489" i="8" s="1"/>
  <c r="AJ481" i="8"/>
  <c r="AJ484" i="8" s="1"/>
  <c r="AH516" i="8"/>
  <c r="AH499" i="8"/>
  <c r="AI380" i="8"/>
  <c r="AI383" i="8" s="1"/>
  <c r="AJ375" i="8"/>
  <c r="AJ378" i="8" s="1"/>
  <c r="AG403" i="8"/>
  <c r="AG405" i="8" s="1"/>
  <c r="AG412" i="8" s="1"/>
  <c r="AG411" i="8"/>
  <c r="AH393" i="8"/>
  <c r="AH410" i="8"/>
  <c r="AG305" i="8"/>
  <c r="AG297" i="8"/>
  <c r="AG299" i="8" s="1"/>
  <c r="AG306" i="8" s="1"/>
  <c r="AI274" i="8"/>
  <c r="AI277" i="8" s="1"/>
  <c r="AJ269" i="8"/>
  <c r="AJ272" i="8" s="1"/>
  <c r="AH304" i="8"/>
  <c r="AH287" i="8"/>
  <c r="AF307" i="8"/>
  <c r="AF311" i="8" s="1"/>
  <c r="AF314" i="8" s="1"/>
  <c r="AF315" i="8" s="1"/>
  <c r="AF316" i="8" s="1"/>
  <c r="AF324" i="8" s="1"/>
  <c r="AF323" i="8" s="1"/>
  <c r="AJ168" i="8"/>
  <c r="AJ171" i="8" s="1"/>
  <c r="AJ198" i="8" s="1"/>
  <c r="AK163" i="8"/>
  <c r="AK166" i="8" s="1"/>
  <c r="AF529" i="8"/>
  <c r="AG95" i="8"/>
  <c r="AG99" i="8" s="1"/>
  <c r="AG102" i="8" s="1"/>
  <c r="AG103" i="8" s="1"/>
  <c r="AG104" i="8" s="1"/>
  <c r="AG112" i="8" s="1"/>
  <c r="AF104" i="8"/>
  <c r="AE105" i="8"/>
  <c r="AI75" i="8"/>
  <c r="AI92" i="8"/>
  <c r="AH93" i="8"/>
  <c r="AH85" i="8"/>
  <c r="AH87" i="8" s="1"/>
  <c r="AH94" i="8" s="1"/>
  <c r="AJ62" i="8"/>
  <c r="AJ65" i="8" s="1"/>
  <c r="AK57" i="8"/>
  <c r="AK60" i="8" s="1"/>
  <c r="AF423" i="8" l="1"/>
  <c r="AG943" i="8"/>
  <c r="AG947" i="8" s="1"/>
  <c r="AG950" i="8" s="1"/>
  <c r="AG951" i="8" s="1"/>
  <c r="AG952" i="8" s="1"/>
  <c r="AH217" i="8"/>
  <c r="AH219" i="8"/>
  <c r="AG111" i="8"/>
  <c r="AG519" i="8"/>
  <c r="AG523" i="8" s="1"/>
  <c r="AG526" i="8" s="1"/>
  <c r="AG527" i="8" s="1"/>
  <c r="AG528" i="8" s="1"/>
  <c r="AG536" i="8" s="1"/>
  <c r="AG535" i="8" s="1"/>
  <c r="AF741" i="8"/>
  <c r="AG413" i="8"/>
  <c r="AG417" i="8" s="1"/>
  <c r="AG420" i="8" s="1"/>
  <c r="AG421" i="8" s="1"/>
  <c r="AG422" i="8" s="1"/>
  <c r="AG430" i="8" s="1"/>
  <c r="AG429" i="8" s="1"/>
  <c r="AI201" i="8"/>
  <c r="AI205" i="8" s="1"/>
  <c r="AI208" i="8" s="1"/>
  <c r="AI209" i="8" s="1"/>
  <c r="AI210" i="8" s="1"/>
  <c r="AI218" i="8" s="1"/>
  <c r="AG731" i="8"/>
  <c r="AG735" i="8" s="1"/>
  <c r="AG738" i="8" s="1"/>
  <c r="AG739" i="8" s="1"/>
  <c r="AG740" i="8" s="1"/>
  <c r="AG748" i="8" s="1"/>
  <c r="AG747" i="8" s="1"/>
  <c r="AG1049" i="8"/>
  <c r="AG1053" i="8" s="1"/>
  <c r="AG1056" i="8" s="1"/>
  <c r="AG1057" i="8" s="1"/>
  <c r="AG1058" i="8" s="1"/>
  <c r="AG1066" i="8" s="1"/>
  <c r="AG1065" i="8" s="1"/>
  <c r="AF1059" i="8"/>
  <c r="AG625" i="8"/>
  <c r="AG629" i="8" s="1"/>
  <c r="AG632" i="8" s="1"/>
  <c r="AG633" i="8" s="1"/>
  <c r="AG634" i="8" s="1"/>
  <c r="AG642" i="8" s="1"/>
  <c r="AG641" i="8" s="1"/>
  <c r="AF847" i="8"/>
  <c r="AJ181" i="8"/>
  <c r="AJ191" i="8" s="1"/>
  <c r="AJ193" i="8" s="1"/>
  <c r="AJ200" i="8" s="1"/>
  <c r="AJ1016" i="8"/>
  <c r="AJ1019" i="8" s="1"/>
  <c r="AK1011" i="8"/>
  <c r="AK1014" i="8" s="1"/>
  <c r="AI1029" i="8"/>
  <c r="AI1046" i="8"/>
  <c r="AH1039" i="8"/>
  <c r="AH1041" i="8" s="1"/>
  <c r="AH1048" i="8" s="1"/>
  <c r="AH1047" i="8"/>
  <c r="AG960" i="8"/>
  <c r="AG959" i="8" s="1"/>
  <c r="AG953" i="8"/>
  <c r="AH941" i="8"/>
  <c r="AH933" i="8"/>
  <c r="AH935" i="8" s="1"/>
  <c r="AH942" i="8" s="1"/>
  <c r="AF953" i="8"/>
  <c r="AJ910" i="8"/>
  <c r="AJ913" i="8" s="1"/>
  <c r="AK905" i="8"/>
  <c r="AK908" i="8" s="1"/>
  <c r="AI940" i="8"/>
  <c r="AI923" i="8"/>
  <c r="AH827" i="8"/>
  <c r="AH829" i="8" s="1"/>
  <c r="AH836" i="8" s="1"/>
  <c r="AH835" i="8"/>
  <c r="AJ804" i="8"/>
  <c r="AJ807" i="8" s="1"/>
  <c r="AK799" i="8"/>
  <c r="AK802" i="8" s="1"/>
  <c r="AI834" i="8"/>
  <c r="AI817" i="8"/>
  <c r="AG837" i="8"/>
  <c r="AG841" i="8" s="1"/>
  <c r="AG844" i="8" s="1"/>
  <c r="AG845" i="8" s="1"/>
  <c r="AG846" i="8" s="1"/>
  <c r="AG854" i="8" s="1"/>
  <c r="AG853" i="8" s="1"/>
  <c r="AE854" i="8"/>
  <c r="AE853" i="8" s="1"/>
  <c r="AE847" i="8"/>
  <c r="AH721" i="8"/>
  <c r="AH723" i="8" s="1"/>
  <c r="AH730" i="8" s="1"/>
  <c r="AH729" i="8"/>
  <c r="AJ698" i="8"/>
  <c r="AJ701" i="8" s="1"/>
  <c r="AK693" i="8"/>
  <c r="AK696" i="8" s="1"/>
  <c r="AI728" i="8"/>
  <c r="AI711" i="8"/>
  <c r="AH623" i="8"/>
  <c r="AH615" i="8"/>
  <c r="AH617" i="8" s="1"/>
  <c r="AH624" i="8" s="1"/>
  <c r="AF642" i="8"/>
  <c r="AF641" i="8" s="1"/>
  <c r="AF635" i="8"/>
  <c r="AJ592" i="8"/>
  <c r="AJ595" i="8" s="1"/>
  <c r="AK587" i="8"/>
  <c r="AK590" i="8" s="1"/>
  <c r="AI622" i="8"/>
  <c r="AI605" i="8"/>
  <c r="AH509" i="8"/>
  <c r="AH511" i="8" s="1"/>
  <c r="AH518" i="8" s="1"/>
  <c r="AH517" i="8"/>
  <c r="AJ486" i="8"/>
  <c r="AJ489" i="8" s="1"/>
  <c r="AK481" i="8"/>
  <c r="AK484" i="8" s="1"/>
  <c r="AI516" i="8"/>
  <c r="AI499" i="8"/>
  <c r="AI393" i="8"/>
  <c r="AI410" i="8"/>
  <c r="AH403" i="8"/>
  <c r="AH405" i="8" s="1"/>
  <c r="AH412" i="8" s="1"/>
  <c r="AH411" i="8"/>
  <c r="AJ380" i="8"/>
  <c r="AJ383" i="8" s="1"/>
  <c r="AK375" i="8"/>
  <c r="AK378" i="8" s="1"/>
  <c r="AH305" i="8"/>
  <c r="AH297" i="8"/>
  <c r="AH299" i="8" s="1"/>
  <c r="AH306" i="8" s="1"/>
  <c r="AF317" i="8"/>
  <c r="AJ274" i="8"/>
  <c r="AJ277" i="8" s="1"/>
  <c r="AK269" i="8"/>
  <c r="AK272" i="8" s="1"/>
  <c r="AI304" i="8"/>
  <c r="AI287" i="8"/>
  <c r="AG307" i="8"/>
  <c r="AG311" i="8" s="1"/>
  <c r="AG314" i="8" s="1"/>
  <c r="AG315" i="8" s="1"/>
  <c r="AG316" i="8" s="1"/>
  <c r="AG324" i="8" s="1"/>
  <c r="AG323" i="8" s="1"/>
  <c r="AK168" i="8"/>
  <c r="AK171" i="8" s="1"/>
  <c r="AK181" i="8" s="1"/>
  <c r="AK199" i="8" s="1"/>
  <c r="AL163" i="8"/>
  <c r="AL166" i="8" s="1"/>
  <c r="AF105" i="8"/>
  <c r="AF112" i="8"/>
  <c r="AH95" i="8"/>
  <c r="AH99" i="8" s="1"/>
  <c r="AH102" i="8" s="1"/>
  <c r="AH103" i="8" s="1"/>
  <c r="AH104" i="8" s="1"/>
  <c r="AH112" i="8" s="1"/>
  <c r="AG105" i="8"/>
  <c r="AH211" i="8"/>
  <c r="AA16" i="6" s="1"/>
  <c r="AJ75" i="8"/>
  <c r="AJ92" i="8"/>
  <c r="AK62" i="8"/>
  <c r="AK65" i="8" s="1"/>
  <c r="AL57" i="8"/>
  <c r="AL60" i="8" s="1"/>
  <c r="AI93" i="8"/>
  <c r="AI85" i="8"/>
  <c r="AI87" i="8" s="1"/>
  <c r="AI94" i="8" s="1"/>
  <c r="AG635" i="8" l="1"/>
  <c r="AG529" i="8"/>
  <c r="AH731" i="8"/>
  <c r="AH735" i="8" s="1"/>
  <c r="AH738" i="8" s="1"/>
  <c r="AH739" i="8" s="1"/>
  <c r="AH740" i="8" s="1"/>
  <c r="AH748" i="8" s="1"/>
  <c r="AH747" i="8" s="1"/>
  <c r="AH413" i="8"/>
  <c r="AH417" i="8" s="1"/>
  <c r="AH420" i="8" s="1"/>
  <c r="AH421" i="8" s="1"/>
  <c r="AH422" i="8" s="1"/>
  <c r="AG741" i="8"/>
  <c r="AG423" i="8"/>
  <c r="AJ199" i="8"/>
  <c r="AJ201" i="8" s="1"/>
  <c r="AJ205" i="8" s="1"/>
  <c r="AJ208" i="8" s="1"/>
  <c r="AJ209" i="8" s="1"/>
  <c r="AJ210" i="8" s="1"/>
  <c r="AJ218" i="8" s="1"/>
  <c r="AI217" i="8"/>
  <c r="AI219" i="8"/>
  <c r="AF111" i="8"/>
  <c r="AF113" i="8"/>
  <c r="AG113" i="8"/>
  <c r="AH111" i="8"/>
  <c r="AH113" i="8"/>
  <c r="AG317" i="8"/>
  <c r="AH1049" i="8"/>
  <c r="AH1053" i="8" s="1"/>
  <c r="AH1056" i="8" s="1"/>
  <c r="AH1057" i="8" s="1"/>
  <c r="AH1058" i="8" s="1"/>
  <c r="AH1066" i="8" s="1"/>
  <c r="AH1065" i="8" s="1"/>
  <c r="AG1059" i="8"/>
  <c r="AH837" i="8"/>
  <c r="AH841" i="8" s="1"/>
  <c r="AH844" i="8" s="1"/>
  <c r="AH845" i="8" s="1"/>
  <c r="AH846" i="8" s="1"/>
  <c r="AH854" i="8" s="1"/>
  <c r="AH853" i="8" s="1"/>
  <c r="AH519" i="8"/>
  <c r="AH523" i="8" s="1"/>
  <c r="AH526" i="8" s="1"/>
  <c r="AH527" i="8" s="1"/>
  <c r="AH528" i="8" s="1"/>
  <c r="AH536" i="8" s="1"/>
  <c r="AH535" i="8" s="1"/>
  <c r="AH307" i="8"/>
  <c r="AH311" i="8" s="1"/>
  <c r="AH314" i="8" s="1"/>
  <c r="AH315" i="8" s="1"/>
  <c r="AH316" i="8" s="1"/>
  <c r="AH324" i="8" s="1"/>
  <c r="AH323" i="8" s="1"/>
  <c r="AK198" i="8"/>
  <c r="AK191" i="8"/>
  <c r="AK193" i="8" s="1"/>
  <c r="AK200" i="8" s="1"/>
  <c r="AI1047" i="8"/>
  <c r="AI1039" i="8"/>
  <c r="AI1041" i="8" s="1"/>
  <c r="AI1048" i="8" s="1"/>
  <c r="AK1016" i="8"/>
  <c r="AK1019" i="8" s="1"/>
  <c r="AL1011" i="8"/>
  <c r="AL1014" i="8" s="1"/>
  <c r="AJ1029" i="8"/>
  <c r="AJ1046" i="8"/>
  <c r="AK910" i="8"/>
  <c r="AK913" i="8" s="1"/>
  <c r="AL905" i="8"/>
  <c r="AL908" i="8" s="1"/>
  <c r="AJ923" i="8"/>
  <c r="AJ940" i="8"/>
  <c r="AH943" i="8"/>
  <c r="AH947" i="8" s="1"/>
  <c r="AH950" i="8" s="1"/>
  <c r="AH951" i="8" s="1"/>
  <c r="AH952" i="8" s="1"/>
  <c r="AI941" i="8"/>
  <c r="AI933" i="8"/>
  <c r="AI935" i="8" s="1"/>
  <c r="AI942" i="8" s="1"/>
  <c r="AI827" i="8"/>
  <c r="AI829" i="8" s="1"/>
  <c r="AI836" i="8" s="1"/>
  <c r="AI835" i="8"/>
  <c r="AK804" i="8"/>
  <c r="AK807" i="8" s="1"/>
  <c r="AL799" i="8"/>
  <c r="AL802" i="8" s="1"/>
  <c r="AJ817" i="8"/>
  <c r="AJ834" i="8"/>
  <c r="AG847" i="8"/>
  <c r="AI729" i="8"/>
  <c r="AI721" i="8"/>
  <c r="AI723" i="8" s="1"/>
  <c r="AI730" i="8" s="1"/>
  <c r="AK698" i="8"/>
  <c r="AK701" i="8" s="1"/>
  <c r="AL693" i="8"/>
  <c r="AL696" i="8" s="1"/>
  <c r="AJ728" i="8"/>
  <c r="AJ711" i="8"/>
  <c r="AK592" i="8"/>
  <c r="AK595" i="8" s="1"/>
  <c r="AL587" i="8"/>
  <c r="AL590" i="8" s="1"/>
  <c r="AJ605" i="8"/>
  <c r="AJ622" i="8"/>
  <c r="AI623" i="8"/>
  <c r="AI615" i="8"/>
  <c r="AI617" i="8" s="1"/>
  <c r="AI624" i="8" s="1"/>
  <c r="AH625" i="8"/>
  <c r="AH629" i="8" s="1"/>
  <c r="AH632" i="8" s="1"/>
  <c r="AH633" i="8" s="1"/>
  <c r="AH634" i="8" s="1"/>
  <c r="AI517" i="8"/>
  <c r="AI509" i="8"/>
  <c r="AI511" i="8" s="1"/>
  <c r="AI518" i="8" s="1"/>
  <c r="AK486" i="8"/>
  <c r="AK489" i="8" s="1"/>
  <c r="AL481" i="8"/>
  <c r="AL484" i="8" s="1"/>
  <c r="AJ499" i="8"/>
  <c r="AJ516" i="8"/>
  <c r="AH430" i="8"/>
  <c r="AH429" i="8" s="1"/>
  <c r="AH423" i="8"/>
  <c r="AA22" i="6" s="1"/>
  <c r="AK380" i="8"/>
  <c r="AK383" i="8" s="1"/>
  <c r="AL375" i="8"/>
  <c r="AL378" i="8" s="1"/>
  <c r="AJ393" i="8"/>
  <c r="AJ410" i="8"/>
  <c r="AI411" i="8"/>
  <c r="AI403" i="8"/>
  <c r="AI405" i="8" s="1"/>
  <c r="AI412" i="8" s="1"/>
  <c r="AK274" i="8"/>
  <c r="AK277" i="8" s="1"/>
  <c r="AL269" i="8"/>
  <c r="AL272" i="8" s="1"/>
  <c r="AJ304" i="8"/>
  <c r="AJ287" i="8"/>
  <c r="AI297" i="8"/>
  <c r="AI299" i="8" s="1"/>
  <c r="AI306" i="8" s="1"/>
  <c r="AI305" i="8"/>
  <c r="AL168" i="8"/>
  <c r="AL171" i="8" s="1"/>
  <c r="AL181" i="8" s="1"/>
  <c r="AL191" i="8" s="1"/>
  <c r="AL193" i="8" s="1"/>
  <c r="AL200" i="8" s="1"/>
  <c r="AM163" i="8"/>
  <c r="AM166" i="8" s="1"/>
  <c r="AM168" i="8" s="1"/>
  <c r="AM171" i="8" s="1"/>
  <c r="AM198" i="8" s="1"/>
  <c r="AH741" i="8"/>
  <c r="AI95" i="8"/>
  <c r="AI99" i="8" s="1"/>
  <c r="AI102" i="8" s="1"/>
  <c r="AI103" i="8" s="1"/>
  <c r="AI104" i="8" s="1"/>
  <c r="AI211" i="8"/>
  <c r="AH105" i="8"/>
  <c r="AA13" i="6" s="1"/>
  <c r="AK75" i="8"/>
  <c r="AK92" i="8"/>
  <c r="AL62" i="8"/>
  <c r="AL65" i="8" s="1"/>
  <c r="AM57" i="8"/>
  <c r="AM60" i="8" s="1"/>
  <c r="AM62" i="8" s="1"/>
  <c r="AM65" i="8" s="1"/>
  <c r="AJ93" i="8"/>
  <c r="AJ85" i="8"/>
  <c r="AJ87" i="8" s="1"/>
  <c r="AJ94" i="8" s="1"/>
  <c r="AH1059" i="8" l="1"/>
  <c r="AA40" i="6" s="1"/>
  <c r="AH529" i="8"/>
  <c r="AA25" i="6" s="1"/>
  <c r="AK201" i="8"/>
  <c r="AK205" i="8" s="1"/>
  <c r="AK208" i="8" s="1"/>
  <c r="AK209" i="8" s="1"/>
  <c r="AK210" i="8" s="1"/>
  <c r="AK218" i="8" s="1"/>
  <c r="AJ217" i="8"/>
  <c r="AJ219" i="8"/>
  <c r="AI413" i="8"/>
  <c r="AI417" i="8" s="1"/>
  <c r="AI420" i="8" s="1"/>
  <c r="AI421" i="8" s="1"/>
  <c r="AI422" i="8" s="1"/>
  <c r="AI423" i="8" s="1"/>
  <c r="AI307" i="8"/>
  <c r="AI311" i="8" s="1"/>
  <c r="AI314" i="8" s="1"/>
  <c r="AI315" i="8" s="1"/>
  <c r="AI316" i="8" s="1"/>
  <c r="AI324" i="8" s="1"/>
  <c r="AI323" i="8" s="1"/>
  <c r="AI943" i="8"/>
  <c r="AI947" i="8" s="1"/>
  <c r="AI950" i="8" s="1"/>
  <c r="AI951" i="8" s="1"/>
  <c r="AI952" i="8" s="1"/>
  <c r="AI960" i="8" s="1"/>
  <c r="AI959" i="8" s="1"/>
  <c r="AL199" i="8"/>
  <c r="AL198" i="8"/>
  <c r="AJ1047" i="8"/>
  <c r="AJ1039" i="8"/>
  <c r="AJ1041" i="8" s="1"/>
  <c r="AJ1048" i="8" s="1"/>
  <c r="AL1016" i="8"/>
  <c r="AL1019" i="8" s="1"/>
  <c r="AM1011" i="8"/>
  <c r="AM1014" i="8" s="1"/>
  <c r="AM1016" i="8" s="1"/>
  <c r="AM1019" i="8" s="1"/>
  <c r="AM1046" i="8" s="1"/>
  <c r="AK1029" i="8"/>
  <c r="AK1046" i="8"/>
  <c r="AI1049" i="8"/>
  <c r="AI1053" i="8" s="1"/>
  <c r="AI1056" i="8" s="1"/>
  <c r="AI1057" i="8" s="1"/>
  <c r="AI1058" i="8" s="1"/>
  <c r="AH960" i="8"/>
  <c r="AH959" i="8" s="1"/>
  <c r="AH953" i="8"/>
  <c r="AA37" i="6" s="1"/>
  <c r="AJ941" i="8"/>
  <c r="AJ933" i="8"/>
  <c r="AJ935" i="8" s="1"/>
  <c r="AJ942" i="8" s="1"/>
  <c r="AL910" i="8"/>
  <c r="AL913" i="8" s="1"/>
  <c r="AM905" i="8"/>
  <c r="AM908" i="8" s="1"/>
  <c r="AM910" i="8" s="1"/>
  <c r="AM913" i="8" s="1"/>
  <c r="AM923" i="8" s="1"/>
  <c r="AK923" i="8"/>
  <c r="AK940" i="8"/>
  <c r="AJ835" i="8"/>
  <c r="AJ827" i="8"/>
  <c r="AJ829" i="8" s="1"/>
  <c r="AJ836" i="8" s="1"/>
  <c r="AL804" i="8"/>
  <c r="AL807" i="8" s="1"/>
  <c r="AM799" i="8"/>
  <c r="AM802" i="8" s="1"/>
  <c r="AM804" i="8" s="1"/>
  <c r="AM807" i="8" s="1"/>
  <c r="AM834" i="8" s="1"/>
  <c r="AK834" i="8"/>
  <c r="AK817" i="8"/>
  <c r="AI837" i="8"/>
  <c r="AI841" i="8" s="1"/>
  <c r="AI844" i="8" s="1"/>
  <c r="AI845" i="8" s="1"/>
  <c r="AI846" i="8" s="1"/>
  <c r="AI854" i="8" s="1"/>
  <c r="AI853" i="8" s="1"/>
  <c r="AJ729" i="8"/>
  <c r="AJ721" i="8"/>
  <c r="AJ723" i="8" s="1"/>
  <c r="AJ730" i="8" s="1"/>
  <c r="AL698" i="8"/>
  <c r="AL701" i="8" s="1"/>
  <c r="AM693" i="8"/>
  <c r="AM696" i="8" s="1"/>
  <c r="AM698" i="8" s="1"/>
  <c r="AM701" i="8" s="1"/>
  <c r="AM728" i="8" s="1"/>
  <c r="AK728" i="8"/>
  <c r="AK711" i="8"/>
  <c r="AI731" i="8"/>
  <c r="AI735" i="8" s="1"/>
  <c r="AI738" i="8" s="1"/>
  <c r="AI739" i="8" s="1"/>
  <c r="AI740" i="8" s="1"/>
  <c r="AI748" i="8" s="1"/>
  <c r="AI747" i="8" s="1"/>
  <c r="AH642" i="8"/>
  <c r="AH641" i="8" s="1"/>
  <c r="AH635" i="8"/>
  <c r="AA28" i="6" s="1"/>
  <c r="AI625" i="8"/>
  <c r="AI629" i="8" s="1"/>
  <c r="AI632" i="8" s="1"/>
  <c r="AI633" i="8" s="1"/>
  <c r="AI634" i="8" s="1"/>
  <c r="AI642" i="8" s="1"/>
  <c r="AI641" i="8" s="1"/>
  <c r="AJ623" i="8"/>
  <c r="AJ615" i="8"/>
  <c r="AJ617" i="8" s="1"/>
  <c r="AJ624" i="8" s="1"/>
  <c r="AL592" i="8"/>
  <c r="AL595" i="8" s="1"/>
  <c r="AM587" i="8"/>
  <c r="AM590" i="8" s="1"/>
  <c r="AM592" i="8" s="1"/>
  <c r="AM595" i="8" s="1"/>
  <c r="AM605" i="8" s="1"/>
  <c r="AK605" i="8"/>
  <c r="AK622" i="8"/>
  <c r="AJ517" i="8"/>
  <c r="AJ509" i="8"/>
  <c r="AJ511" i="8" s="1"/>
  <c r="AJ518" i="8" s="1"/>
  <c r="AL486" i="8"/>
  <c r="AL489" i="8" s="1"/>
  <c r="AM481" i="8"/>
  <c r="AM484" i="8" s="1"/>
  <c r="AM486" i="8" s="1"/>
  <c r="AM489" i="8" s="1"/>
  <c r="AM499" i="8" s="1"/>
  <c r="AK516" i="8"/>
  <c r="AK499" i="8"/>
  <c r="AI519" i="8"/>
  <c r="AI523" i="8" s="1"/>
  <c r="AI526" i="8" s="1"/>
  <c r="AI527" i="8" s="1"/>
  <c r="AI528" i="8" s="1"/>
  <c r="AI536" i="8" s="1"/>
  <c r="AI535" i="8" s="1"/>
  <c r="AJ403" i="8"/>
  <c r="AJ405" i="8" s="1"/>
  <c r="AJ412" i="8" s="1"/>
  <c r="AJ411" i="8"/>
  <c r="AL380" i="8"/>
  <c r="AL383" i="8" s="1"/>
  <c r="AM375" i="8"/>
  <c r="AM378" i="8" s="1"/>
  <c r="AM380" i="8" s="1"/>
  <c r="AM383" i="8" s="1"/>
  <c r="AM410" i="8" s="1"/>
  <c r="AK393" i="8"/>
  <c r="AK410" i="8"/>
  <c r="AJ297" i="8"/>
  <c r="AJ299" i="8" s="1"/>
  <c r="AJ306" i="8" s="1"/>
  <c r="AJ305" i="8"/>
  <c r="AL274" i="8"/>
  <c r="AL277" i="8" s="1"/>
  <c r="AM269" i="8"/>
  <c r="AM272" i="8" s="1"/>
  <c r="AM274" i="8" s="1"/>
  <c r="AM277" i="8" s="1"/>
  <c r="AM304" i="8" s="1"/>
  <c r="AK304" i="8"/>
  <c r="AK287" i="8"/>
  <c r="AI105" i="8"/>
  <c r="AI112" i="8"/>
  <c r="AA31" i="6"/>
  <c r="AH847" i="8"/>
  <c r="AA34" i="6" s="1"/>
  <c r="AM181" i="8"/>
  <c r="AM191" i="8" s="1"/>
  <c r="AM193" i="8" s="1"/>
  <c r="AM200" i="8" s="1"/>
  <c r="AH317" i="8"/>
  <c r="AA19" i="6" s="1"/>
  <c r="AJ211" i="8"/>
  <c r="AJ95" i="8"/>
  <c r="AJ99" i="8" s="1"/>
  <c r="AJ102" i="8" s="1"/>
  <c r="AJ103" i="8" s="1"/>
  <c r="AK93" i="8"/>
  <c r="AK85" i="8"/>
  <c r="AK87" i="8" s="1"/>
  <c r="AK94" i="8" s="1"/>
  <c r="AL75" i="8"/>
  <c r="AL92" i="8"/>
  <c r="AM92" i="8"/>
  <c r="AM75" i="8"/>
  <c r="AI430" i="8" l="1"/>
  <c r="AI429" i="8" s="1"/>
  <c r="AI317" i="8"/>
  <c r="AM711" i="8"/>
  <c r="AM729" i="8" s="1"/>
  <c r="AI953" i="8"/>
  <c r="AL201" i="8"/>
  <c r="AL205" i="8" s="1"/>
  <c r="AL208" i="8" s="1"/>
  <c r="AL209" i="8" s="1"/>
  <c r="AL210" i="8" s="1"/>
  <c r="AL218" i="8" s="1"/>
  <c r="AK217" i="8"/>
  <c r="AK219" i="8"/>
  <c r="AI111" i="8"/>
  <c r="AI113" i="8"/>
  <c r="AJ413" i="8"/>
  <c r="AJ417" i="8" s="1"/>
  <c r="AJ420" i="8" s="1"/>
  <c r="AJ421" i="8" s="1"/>
  <c r="AJ422" i="8" s="1"/>
  <c r="AJ430" i="8" s="1"/>
  <c r="AJ429" i="8" s="1"/>
  <c r="AJ307" i="8"/>
  <c r="AJ311" i="8" s="1"/>
  <c r="AJ314" i="8" s="1"/>
  <c r="AJ315" i="8" s="1"/>
  <c r="AJ316" i="8" s="1"/>
  <c r="AJ324" i="8" s="1"/>
  <c r="AJ323" i="8" s="1"/>
  <c r="AJ519" i="8"/>
  <c r="AJ523" i="8" s="1"/>
  <c r="AJ526" i="8" s="1"/>
  <c r="AJ527" i="8" s="1"/>
  <c r="AJ528" i="8" s="1"/>
  <c r="AJ536" i="8" s="1"/>
  <c r="AJ535" i="8" s="1"/>
  <c r="AJ1049" i="8"/>
  <c r="AJ1053" i="8" s="1"/>
  <c r="AJ1056" i="8" s="1"/>
  <c r="AJ1057" i="8" s="1"/>
  <c r="AJ1058" i="8" s="1"/>
  <c r="AJ1059" i="8" s="1"/>
  <c r="AM287" i="8"/>
  <c r="AM305" i="8" s="1"/>
  <c r="AI635" i="8"/>
  <c r="AI1066" i="8"/>
  <c r="AI1065" i="8" s="1"/>
  <c r="AI1059" i="8"/>
  <c r="AM1029" i="8"/>
  <c r="AM1039" i="8" s="1"/>
  <c r="AM1041" i="8" s="1"/>
  <c r="AM1048" i="8" s="1"/>
  <c r="AL1046" i="8"/>
  <c r="AL1029" i="8"/>
  <c r="AK1039" i="8"/>
  <c r="AK1041" i="8" s="1"/>
  <c r="AK1048" i="8" s="1"/>
  <c r="AK1047" i="8"/>
  <c r="AM940" i="8"/>
  <c r="AL940" i="8"/>
  <c r="AL923" i="8"/>
  <c r="AJ943" i="8"/>
  <c r="AJ947" i="8" s="1"/>
  <c r="AJ950" i="8" s="1"/>
  <c r="AJ951" i="8" s="1"/>
  <c r="AJ952" i="8" s="1"/>
  <c r="AJ960" i="8" s="1"/>
  <c r="AJ959" i="8" s="1"/>
  <c r="AK941" i="8"/>
  <c r="AK933" i="8"/>
  <c r="AK935" i="8" s="1"/>
  <c r="AK942" i="8" s="1"/>
  <c r="AK827" i="8"/>
  <c r="AK829" i="8" s="1"/>
  <c r="AK836" i="8" s="1"/>
  <c r="AK835" i="8"/>
  <c r="AM817" i="8"/>
  <c r="AM835" i="8" s="1"/>
  <c r="AL834" i="8"/>
  <c r="AL817" i="8"/>
  <c r="AI847" i="8"/>
  <c r="AJ837" i="8"/>
  <c r="AJ841" i="8" s="1"/>
  <c r="AJ844" i="8" s="1"/>
  <c r="AJ845" i="8" s="1"/>
  <c r="AJ846" i="8" s="1"/>
  <c r="AK721" i="8"/>
  <c r="AK723" i="8" s="1"/>
  <c r="AK730" i="8" s="1"/>
  <c r="AK729" i="8"/>
  <c r="AL711" i="8"/>
  <c r="AL728" i="8"/>
  <c r="AI741" i="8"/>
  <c r="AJ731" i="8"/>
  <c r="AJ735" i="8" s="1"/>
  <c r="AJ738" i="8" s="1"/>
  <c r="AJ739" i="8" s="1"/>
  <c r="AJ740" i="8" s="1"/>
  <c r="AJ748" i="8" s="1"/>
  <c r="AJ747" i="8" s="1"/>
  <c r="AL605" i="8"/>
  <c r="AL622" i="8"/>
  <c r="AK623" i="8"/>
  <c r="AK615" i="8"/>
  <c r="AK617" i="8" s="1"/>
  <c r="AK624" i="8" s="1"/>
  <c r="AJ625" i="8"/>
  <c r="AJ629" i="8" s="1"/>
  <c r="AJ632" i="8" s="1"/>
  <c r="AJ633" i="8" s="1"/>
  <c r="AJ634" i="8" s="1"/>
  <c r="AJ642" i="8" s="1"/>
  <c r="AJ641" i="8" s="1"/>
  <c r="AM622" i="8"/>
  <c r="AK517" i="8"/>
  <c r="AK509" i="8"/>
  <c r="AK511" i="8" s="1"/>
  <c r="AK518" i="8" s="1"/>
  <c r="AL516" i="8"/>
  <c r="AL499" i="8"/>
  <c r="AM516" i="8"/>
  <c r="AI529" i="8"/>
  <c r="AK411" i="8"/>
  <c r="AK403" i="8"/>
  <c r="AK405" i="8" s="1"/>
  <c r="AK412" i="8" s="1"/>
  <c r="AL410" i="8"/>
  <c r="AL393" i="8"/>
  <c r="AM393" i="8"/>
  <c r="AM411" i="8" s="1"/>
  <c r="AK297" i="8"/>
  <c r="AK299" i="8" s="1"/>
  <c r="AK306" i="8" s="1"/>
  <c r="AK305" i="8"/>
  <c r="AL304" i="8"/>
  <c r="AL287" i="8"/>
  <c r="AK95" i="8"/>
  <c r="AK99" i="8" s="1"/>
  <c r="AK102" i="8" s="1"/>
  <c r="AK103" i="8" s="1"/>
  <c r="AK104" i="8" s="1"/>
  <c r="AK112" i="8" s="1"/>
  <c r="AM941" i="8"/>
  <c r="AM933" i="8"/>
  <c r="AM935" i="8" s="1"/>
  <c r="AM942" i="8" s="1"/>
  <c r="AM517" i="8"/>
  <c r="AM509" i="8"/>
  <c r="AM511" i="8" s="1"/>
  <c r="AM518" i="8" s="1"/>
  <c r="AM623" i="8"/>
  <c r="AM615" i="8"/>
  <c r="AM617" i="8" s="1"/>
  <c r="AM624" i="8" s="1"/>
  <c r="AM199" i="8"/>
  <c r="AM201" i="8" s="1"/>
  <c r="AM205" i="8" s="1"/>
  <c r="AM208" i="8" s="1"/>
  <c r="AM209" i="8" s="1"/>
  <c r="AK211" i="8"/>
  <c r="AJ104" i="8"/>
  <c r="AJ112" i="8" s="1"/>
  <c r="AM85" i="8"/>
  <c r="AM87" i="8" s="1"/>
  <c r="AM94" i="8" s="1"/>
  <c r="AM93" i="8"/>
  <c r="AL85" i="8"/>
  <c r="AL87" i="8" s="1"/>
  <c r="AL94" i="8" s="1"/>
  <c r="AL93" i="8"/>
  <c r="AM297" i="8" l="1"/>
  <c r="AM299" i="8" s="1"/>
  <c r="AM306" i="8" s="1"/>
  <c r="AM721" i="8"/>
  <c r="AM723" i="8" s="1"/>
  <c r="AM730" i="8" s="1"/>
  <c r="AK413" i="8"/>
  <c r="AK417" i="8" s="1"/>
  <c r="AK420" i="8" s="1"/>
  <c r="AK421" i="8" s="1"/>
  <c r="AK422" i="8" s="1"/>
  <c r="AK430" i="8" s="1"/>
  <c r="AK429" i="8" s="1"/>
  <c r="AJ1066" i="8"/>
  <c r="AJ1065" i="8" s="1"/>
  <c r="AJ423" i="8"/>
  <c r="AJ317" i="8"/>
  <c r="AL217" i="8"/>
  <c r="AL219" i="8"/>
  <c r="AJ111" i="8"/>
  <c r="AJ113" i="8"/>
  <c r="AK111" i="8"/>
  <c r="AK113" i="8"/>
  <c r="AK307" i="8"/>
  <c r="AK311" i="8" s="1"/>
  <c r="AK314" i="8" s="1"/>
  <c r="AK315" i="8" s="1"/>
  <c r="AK316" i="8" s="1"/>
  <c r="AK324" i="8" s="1"/>
  <c r="AK323" i="8" s="1"/>
  <c r="AK837" i="8"/>
  <c r="AK841" i="8" s="1"/>
  <c r="AK844" i="8" s="1"/>
  <c r="AK845" i="8" s="1"/>
  <c r="AK846" i="8" s="1"/>
  <c r="AK854" i="8" s="1"/>
  <c r="AK853" i="8" s="1"/>
  <c r="AK1049" i="8"/>
  <c r="AK1053" i="8" s="1"/>
  <c r="AK1056" i="8" s="1"/>
  <c r="AK1057" i="8" s="1"/>
  <c r="AK1058" i="8" s="1"/>
  <c r="AK1066" i="8" s="1"/>
  <c r="AK1065" i="8" s="1"/>
  <c r="AK731" i="8"/>
  <c r="AK735" i="8" s="1"/>
  <c r="AK738" i="8" s="1"/>
  <c r="AK739" i="8" s="1"/>
  <c r="AK740" i="8" s="1"/>
  <c r="AK741" i="8" s="1"/>
  <c r="AM827" i="8"/>
  <c r="AM829" i="8" s="1"/>
  <c r="AM836" i="8" s="1"/>
  <c r="AM837" i="8" s="1"/>
  <c r="AM841" i="8" s="1"/>
  <c r="AM1047" i="8"/>
  <c r="AM1049" i="8" s="1"/>
  <c r="AM1053" i="8" s="1"/>
  <c r="AM1056" i="8" s="1"/>
  <c r="AM1057" i="8" s="1"/>
  <c r="AM1058" i="8" s="1"/>
  <c r="AM1066" i="8" s="1"/>
  <c r="AM1065" i="8" s="1"/>
  <c r="AJ953" i="8"/>
  <c r="AL1039" i="8"/>
  <c r="AL1041" i="8" s="1"/>
  <c r="AL1048" i="8" s="1"/>
  <c r="AL1047" i="8"/>
  <c r="AK943" i="8"/>
  <c r="AK947" i="8" s="1"/>
  <c r="AK950" i="8" s="1"/>
  <c r="AK951" i="8" s="1"/>
  <c r="AK952" i="8" s="1"/>
  <c r="AK960" i="8" s="1"/>
  <c r="AK959" i="8" s="1"/>
  <c r="AL941" i="8"/>
  <c r="AL933" i="8"/>
  <c r="AL935" i="8" s="1"/>
  <c r="AL942" i="8" s="1"/>
  <c r="AJ854" i="8"/>
  <c r="AJ853" i="8" s="1"/>
  <c r="AJ847" i="8"/>
  <c r="AL835" i="8"/>
  <c r="AL827" i="8"/>
  <c r="AL829" i="8" s="1"/>
  <c r="AL836" i="8" s="1"/>
  <c r="AJ741" i="8"/>
  <c r="AL729" i="8"/>
  <c r="AL721" i="8"/>
  <c r="AL723" i="8" s="1"/>
  <c r="AL730" i="8" s="1"/>
  <c r="AK625" i="8"/>
  <c r="AK629" i="8" s="1"/>
  <c r="AK632" i="8" s="1"/>
  <c r="AK633" i="8" s="1"/>
  <c r="AK634" i="8" s="1"/>
  <c r="AK642" i="8" s="1"/>
  <c r="AK641" i="8" s="1"/>
  <c r="AL615" i="8"/>
  <c r="AL617" i="8" s="1"/>
  <c r="AL624" i="8" s="1"/>
  <c r="AL623" i="8"/>
  <c r="AL517" i="8"/>
  <c r="AL509" i="8"/>
  <c r="AL511" i="8" s="1"/>
  <c r="AL518" i="8" s="1"/>
  <c r="AK519" i="8"/>
  <c r="AK523" i="8" s="1"/>
  <c r="AK526" i="8" s="1"/>
  <c r="AK527" i="8" s="1"/>
  <c r="AK528" i="8" s="1"/>
  <c r="AK536" i="8" s="1"/>
  <c r="AK535" i="8" s="1"/>
  <c r="AL411" i="8"/>
  <c r="AL403" i="8"/>
  <c r="AL405" i="8" s="1"/>
  <c r="AL412" i="8" s="1"/>
  <c r="AL413" i="8" s="1"/>
  <c r="AL417" i="8" s="1"/>
  <c r="AL420" i="8" s="1"/>
  <c r="AL421" i="8" s="1"/>
  <c r="AL422" i="8" s="1"/>
  <c r="AL430" i="8" s="1"/>
  <c r="AL429" i="8" s="1"/>
  <c r="AM403" i="8"/>
  <c r="AM405" i="8" s="1"/>
  <c r="AM412" i="8" s="1"/>
  <c r="AM413" i="8" s="1"/>
  <c r="AM417" i="8" s="1"/>
  <c r="AM420" i="8" s="1"/>
  <c r="AM421" i="8" s="1"/>
  <c r="AM422" i="8" s="1"/>
  <c r="AM430" i="8" s="1"/>
  <c r="AM429" i="8" s="1"/>
  <c r="AL305" i="8"/>
  <c r="AL297" i="8"/>
  <c r="AL299" i="8" s="1"/>
  <c r="AL306" i="8" s="1"/>
  <c r="AM519" i="8"/>
  <c r="AM523" i="8" s="1"/>
  <c r="AM526" i="8" s="1"/>
  <c r="AM527" i="8" s="1"/>
  <c r="AM528" i="8" s="1"/>
  <c r="AM536" i="8" s="1"/>
  <c r="AM535" i="8" s="1"/>
  <c r="AM943" i="8"/>
  <c r="AM947" i="8" s="1"/>
  <c r="AM950" i="8" s="1"/>
  <c r="AM951" i="8" s="1"/>
  <c r="AM952" i="8" s="1"/>
  <c r="AM960" i="8" s="1"/>
  <c r="AM959" i="8" s="1"/>
  <c r="AM731" i="8"/>
  <c r="AM735" i="8" s="1"/>
  <c r="AM738" i="8" s="1"/>
  <c r="AM739" i="8" s="1"/>
  <c r="AL211" i="8"/>
  <c r="AJ529" i="8"/>
  <c r="AJ635" i="8"/>
  <c r="AM625" i="8"/>
  <c r="AM629" i="8" s="1"/>
  <c r="AM632" i="8" s="1"/>
  <c r="AM633" i="8" s="1"/>
  <c r="AM307" i="8"/>
  <c r="AM311" i="8" s="1"/>
  <c r="AM314" i="8" s="1"/>
  <c r="AM315" i="8" s="1"/>
  <c r="AM210" i="8"/>
  <c r="AM218" i="8" s="1"/>
  <c r="AJ105" i="8"/>
  <c r="AK105" i="8"/>
  <c r="AM95" i="8"/>
  <c r="AM99" i="8" s="1"/>
  <c r="AM102" i="8" s="1"/>
  <c r="AM103" i="8" s="1"/>
  <c r="AL95" i="8"/>
  <c r="AL99" i="8" s="1"/>
  <c r="AL102" i="8" s="1"/>
  <c r="AL103" i="8" s="1"/>
  <c r="AK423" i="8" l="1"/>
  <c r="AK847" i="8"/>
  <c r="AK748" i="8"/>
  <c r="AK747" i="8" s="1"/>
  <c r="AK317" i="8"/>
  <c r="AM217" i="8"/>
  <c r="AM219" i="8"/>
  <c r="AK953" i="8"/>
  <c r="AK1059" i="8"/>
  <c r="AL1049" i="8"/>
  <c r="AL1053" i="8" s="1"/>
  <c r="AL1056" i="8" s="1"/>
  <c r="AL1057" i="8" s="1"/>
  <c r="AL1058" i="8" s="1"/>
  <c r="AL1066" i="8" s="1"/>
  <c r="AL1065" i="8" s="1"/>
  <c r="AK635" i="8"/>
  <c r="AL423" i="8"/>
  <c r="AL943" i="8"/>
  <c r="AL947" i="8" s="1"/>
  <c r="AL950" i="8" s="1"/>
  <c r="AL951" i="8" s="1"/>
  <c r="AL952" i="8" s="1"/>
  <c r="AM953" i="8" s="1"/>
  <c r="AL837" i="8"/>
  <c r="AL841" i="8" s="1"/>
  <c r="AL844" i="8" s="1"/>
  <c r="AL845" i="8" s="1"/>
  <c r="AL846" i="8" s="1"/>
  <c r="AL731" i="8"/>
  <c r="AL735" i="8" s="1"/>
  <c r="AL738" i="8" s="1"/>
  <c r="AL739" i="8" s="1"/>
  <c r="AL740" i="8" s="1"/>
  <c r="AL748" i="8" s="1"/>
  <c r="AL747" i="8" s="1"/>
  <c r="AL625" i="8"/>
  <c r="AL629" i="8" s="1"/>
  <c r="AL632" i="8" s="1"/>
  <c r="AL633" i="8" s="1"/>
  <c r="AL634" i="8" s="1"/>
  <c r="AL642" i="8" s="1"/>
  <c r="AL641" i="8" s="1"/>
  <c r="AK529" i="8"/>
  <c r="AL519" i="8"/>
  <c r="AL523" i="8" s="1"/>
  <c r="AL526" i="8" s="1"/>
  <c r="AL527" i="8" s="1"/>
  <c r="AL528" i="8" s="1"/>
  <c r="AM529" i="8" s="1"/>
  <c r="AM423" i="8"/>
  <c r="AL307" i="8"/>
  <c r="AL311" i="8" s="1"/>
  <c r="AL314" i="8" s="1"/>
  <c r="AL315" i="8" s="1"/>
  <c r="AL316" i="8" s="1"/>
  <c r="AL324" i="8" s="1"/>
  <c r="AL323" i="8" s="1"/>
  <c r="AM740" i="8"/>
  <c r="AM748" i="8" s="1"/>
  <c r="AM747" i="8" s="1"/>
  <c r="AM844" i="8"/>
  <c r="AM845" i="8" s="1"/>
  <c r="AM634" i="8"/>
  <c r="AM642" i="8" s="1"/>
  <c r="AM641" i="8" s="1"/>
  <c r="AM316" i="8"/>
  <c r="AM324" i="8" s="1"/>
  <c r="AM323" i="8" s="1"/>
  <c r="AL104" i="8"/>
  <c r="AL112" i="8" s="1"/>
  <c r="AM104" i="8"/>
  <c r="AM112" i="8" s="1"/>
  <c r="AM211" i="8"/>
  <c r="AB16" i="6" s="1"/>
  <c r="AM1059" i="8" l="1"/>
  <c r="AM111" i="8"/>
  <c r="AM113" i="8"/>
  <c r="AL111" i="8"/>
  <c r="AL113" i="8"/>
  <c r="AB22" i="6"/>
  <c r="AL1059" i="8"/>
  <c r="AB40" i="6" s="1"/>
  <c r="AL635" i="8"/>
  <c r="AL960" i="8"/>
  <c r="AL959" i="8" s="1"/>
  <c r="AL953" i="8"/>
  <c r="AB37" i="6" s="1"/>
  <c r="AL854" i="8"/>
  <c r="AL853" i="8" s="1"/>
  <c r="AL847" i="8"/>
  <c r="AL536" i="8"/>
  <c r="AL535" i="8" s="1"/>
  <c r="AL529" i="8"/>
  <c r="AB25" i="6" s="1"/>
  <c r="AL317" i="8"/>
  <c r="AM846" i="8"/>
  <c r="AM854" i="8" s="1"/>
  <c r="AM853" i="8" s="1"/>
  <c r="AM635" i="8"/>
  <c r="AL741" i="8"/>
  <c r="AM741" i="8"/>
  <c r="AM317" i="8"/>
  <c r="AM105" i="8"/>
  <c r="AL105" i="8"/>
  <c r="AB19" i="6" l="1"/>
  <c r="AB31" i="6"/>
  <c r="AB28" i="6"/>
  <c r="AB13" i="6"/>
  <c r="AM847" i="8"/>
  <c r="AB34" i="6" s="1"/>
</calcChain>
</file>

<file path=xl/sharedStrings.xml><?xml version="1.0" encoding="utf-8"?>
<sst xmlns="http://schemas.openxmlformats.org/spreadsheetml/2006/main" count="1179" uniqueCount="408">
  <si>
    <t>Model name:</t>
  </si>
  <si>
    <t>Version number:</t>
  </si>
  <si>
    <t>1.0</t>
  </si>
  <si>
    <t>Filename:</t>
  </si>
  <si>
    <t>Date:</t>
  </si>
  <si>
    <t>Author:</t>
  </si>
  <si>
    <t>Author contact information:</t>
  </si>
  <si>
    <t>Summary of model:</t>
  </si>
  <si>
    <t>This model projects the levels and changes in average residential bills, for the LTDS core strategy and the adaptive pathways (a) to (i). It takes as inputs, the totex expenditure and asset information for each strategy/pathway. It also requires financial information (e.g cost of capital) and projections of the charging base (customer numbers) over which revenue is recovered. As outputs it produces a projection of average residential bills for submission to Ofwat. The Procedure spreadsheet contains step by step instructions about how to complete the sheet, links to data sources and describes the underlying logic and reasoning for the processes used. The control sheet records the change log through successive versions and records management approvals.</t>
  </si>
  <si>
    <t>End of sheet</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</si>
  <si>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</si>
  <si>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</si>
  <si>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</si>
  <si>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</si>
  <si>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</si>
  <si>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</si>
  <si>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</si>
  <si>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</si>
  <si>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</si>
  <si>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</si>
  <si>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Font colour only</t>
  </si>
  <si>
    <t>Blue font</t>
  </si>
  <si>
    <t>Imported from another sheet</t>
  </si>
  <si>
    <t xml:space="preserve">Red font </t>
  </si>
  <si>
    <t>Key result or key intermediate calculation value, (Typically exported to output sheet)</t>
  </si>
  <si>
    <t>Black font</t>
  </si>
  <si>
    <t>Within sheet link or calculation</t>
  </si>
  <si>
    <t>Font + shade combinations</t>
  </si>
  <si>
    <t>Black font + Light Yellow shade</t>
  </si>
  <si>
    <t>Inputs</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</si>
  <si>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</si>
  <si>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</si>
  <si>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</si>
  <si>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</si>
  <si>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</si>
  <si>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</si>
  <si>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</si>
  <si>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</si>
  <si>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</si>
  <si>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</si>
  <si>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</si>
  <si>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</si>
  <si>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</si>
  <si>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</si>
  <si>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</si>
  <si>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</si>
  <si>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</si>
  <si>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</si>
  <si>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</si>
  <si>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</si>
  <si>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</si>
  <si>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</si>
  <si>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</si>
  <si>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</si>
  <si>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 USED IN THIS MODEL</t>
  </si>
  <si>
    <t>LTDS</t>
  </si>
  <si>
    <t>Long term delivery strategy</t>
  </si>
  <si>
    <t>CPIH</t>
  </si>
  <si>
    <t>Consumer price index housing</t>
  </si>
  <si>
    <t>NAMED RANGES IN THIS MODEL</t>
  </si>
  <si>
    <t>NO NAME RANGES PRESENT IN THE MODEL</t>
  </si>
  <si>
    <t>KEY FUNCTIONS USED IN THIS MODEL</t>
  </si>
  <si>
    <t>MATCH</t>
  </si>
  <si>
    <t>The MATCH function searches for a specified item in a range of cells, and then returns the relative position of that item in the range.</t>
  </si>
  <si>
    <t>INDEX</t>
  </si>
  <si>
    <t>Returns a value or the reference to a value from within a table or range, selected by the row and column number indexes</t>
  </si>
  <si>
    <t>DATE</t>
  </si>
  <si>
    <t>Returns a number to signify the date, for a given day, month and year</t>
  </si>
  <si>
    <t>MONTH</t>
  </si>
  <si>
    <t xml:space="preserve">Returns a value for the month (1 = January, 2 = February, …. , 12 = December) </t>
  </si>
  <si>
    <t>DAY</t>
  </si>
  <si>
    <t>Returns a value for the day (1 - 31 )</t>
  </si>
  <si>
    <t>YEAR</t>
  </si>
  <si>
    <t>Returns a value for the year (1900 - 9999 )</t>
  </si>
  <si>
    <t>This sheet sets out the model's version history and the changes made between successive versions</t>
  </si>
  <si>
    <t>Version</t>
  </si>
  <si>
    <t>Summary of changes made to previous version</t>
  </si>
  <si>
    <t>Date</t>
  </si>
  <si>
    <t>Owner</t>
  </si>
  <si>
    <t>Approver</t>
  </si>
  <si>
    <t>Model used from Feb 2023 for business plan</t>
  </si>
  <si>
    <t>Navigation Link</t>
  </si>
  <si>
    <t>Link to data source</t>
  </si>
  <si>
    <t>This sheet sets out the procedure for completing the LTDS model</t>
  </si>
  <si>
    <t>PROCEDURE FOR COMPLETING THE LTDS CHARGING MODEL</t>
  </si>
  <si>
    <t>A. Initialise spreadsheet</t>
  </si>
  <si>
    <t>Model Timeline</t>
  </si>
  <si>
    <t xml:space="preserve">This section requires input of dates over which the model is being run. </t>
  </si>
  <si>
    <t>Input the effective date for the start of the modelling period. This will usually be 1st April 2020 to align with the start of AMP7 and the LTS business plan tables. This value sets the headings for the columns in the model.</t>
  </si>
  <si>
    <t>Go to Input</t>
  </si>
  <si>
    <t>No link</t>
  </si>
  <si>
    <t>Input the starting year value, 2021 to correspond to year ending March 2021 as required by Ofwat's business plan tables.</t>
  </si>
  <si>
    <t>Input the month number for the end of the financial year, March = 3</t>
  </si>
  <si>
    <t>Input the start date for projection. At this time, actuals are known to end March 2022, so the projection period starts 1st April 2022</t>
  </si>
  <si>
    <t>Input the number of years to be forecast. Ofwat requires forecast to the end March 2035, so the value from 1st April 2022 to 31 March 2035 is 13 years</t>
  </si>
  <si>
    <t>B. Financial modelling parameters</t>
  </si>
  <si>
    <t>This section requires inputs of parameters used in financial modelling. In general these parameters have been fixed by Ofwat guidance and relate to the return on capital, inflation rates and notional gearing</t>
  </si>
  <si>
    <t>Input the FYA CPIH inflation index value. The value to be input is the 12 month average index value between April and March the following year. It is published by ONS for  1 month in arrears. Forecast inflation is currently 2%, but this may be modified by Ofwat guidance, or by company policy choice.</t>
  </si>
  <si>
    <t>https://www.ons.gov.uk/economy/inflationandpriceindices</t>
  </si>
  <si>
    <t>Input the opening RCV for the new enhancement RCV that needs to be created for this model, as in Ofwat's guidance. The starting value should normally be zero.</t>
  </si>
  <si>
    <t>PR24 and beyond: Final guidance on long-term delivery strategies - Ofwat</t>
  </si>
  <si>
    <t>Input the WACC. Ofwat guidance stipluates that this should be the PR19 value, 2.92%, and PR24 value 3.23% unless otherwise updated.</t>
  </si>
  <si>
    <t>PR19 final determinations: Aligning risk and return technical appendix - Ofwat</t>
  </si>
  <si>
    <t>Input the allowed cost of equity at notional gearing. Ofwat guidance stipluates that this should be the PR19 value, 4.19%, and PR24 value 4.14% unless otherwise updated.</t>
  </si>
  <si>
    <t>Input Ofwat's notional gearing. This was set at 60% for AMP7 and is to fall to 55% in AMP8 and thereafter</t>
  </si>
  <si>
    <t>Input the adjustment for retail margin. Ofwat's guidance has set the value for this item to 1.01</t>
  </si>
  <si>
    <t>Input the headline corporation tax rate. Currently this is 19%, but is set to increase to 25% in future years (from April 23)</t>
  </si>
  <si>
    <t>Corporation Tax rates and reliefs: Rates - GOV.UK (www.gov.uk)</t>
  </si>
  <si>
    <t>C. Core and alternative pathway inputs</t>
  </si>
  <si>
    <t>Input the weighted average asset life of the assets being delivered in each year. This may vary over time if investments becomes weighted to shorter or longer lived assets through the forecast period. Different assets, with different lifetimes may be needed in different scenarios so average asset lives are not necessarily equal across scenarios</t>
  </si>
  <si>
    <t xml:space="preserve">Input the number of billed residential properties actual and forecast in 000s as FYA. This corresponds to table 4R of the APR and Table SUP1A.1 of the FBP. The figure provides a denominator for calculating revenue per property (bill change). The number of properties need not necessarily the same for all scenarios, for example if alternative pathways reflect higher/lower population growth than central forecasts. </t>
  </si>
  <si>
    <t>Input the share of revenue accounted for by non-residential customers. This is based on extrapolating historic shares of NHH revenue relative to total revenue. It m,ay differ across scenarios depending on levels of economic growth in each scenario. The figure is used to share growth in total revenue required across business and residential customers to ensure that bills projected for households reflect the revenue contribution expected from business properties.</t>
  </si>
  <si>
    <t>L. Output Information</t>
  </si>
  <si>
    <t>The model produces the following output reports</t>
  </si>
  <si>
    <t>Output(1) - Shows the average bill in real 2022/23 prices for AMP7, and annual change in bills in £/year 2022/23 prices for AMP8, AMP9 and five year averages for AMP10, AMP11 and AMP12. This corresponds to the format required by Ofwat's business plan table LS7</t>
  </si>
  <si>
    <t>Go to Report</t>
  </si>
  <si>
    <t>End of Sheet</t>
  </si>
  <si>
    <t>Input references</t>
  </si>
  <si>
    <t>Constant</t>
  </si>
  <si>
    <t>Unit</t>
  </si>
  <si>
    <t>A: TIME</t>
  </si>
  <si>
    <t>Input dates (used by model to set column headings)</t>
  </si>
  <si>
    <t>Timeline start dates</t>
  </si>
  <si>
    <t>A001</t>
  </si>
  <si>
    <t>1st model column start date</t>
  </si>
  <si>
    <t>date</t>
  </si>
  <si>
    <t>Financial year inputs</t>
  </si>
  <si>
    <t>A002</t>
  </si>
  <si>
    <t>First modelling column financial year #</t>
  </si>
  <si>
    <t>year #</t>
  </si>
  <si>
    <t>A003</t>
  </si>
  <si>
    <t>Financial year end month number</t>
  </si>
  <si>
    <t>month #</t>
  </si>
  <si>
    <t>Timeline labels</t>
  </si>
  <si>
    <t>A004</t>
  </si>
  <si>
    <t>Pre - forecast period</t>
  </si>
  <si>
    <t>Actual</t>
  </si>
  <si>
    <t>label</t>
  </si>
  <si>
    <t>A005</t>
  </si>
  <si>
    <t>Forecast period</t>
  </si>
  <si>
    <t>Forecast</t>
  </si>
  <si>
    <t>A006</t>
  </si>
  <si>
    <t>Post - forecast period</t>
  </si>
  <si>
    <t>Post-Fcst</t>
  </si>
  <si>
    <t>Projection dates</t>
  </si>
  <si>
    <t>Forecast start date</t>
  </si>
  <si>
    <t>Forecast duration</t>
  </si>
  <si>
    <t>years</t>
  </si>
  <si>
    <t>A007</t>
  </si>
  <si>
    <t>Forecast duration (text)</t>
  </si>
  <si>
    <t>years #</t>
  </si>
  <si>
    <t>B: FINANCIAL MODELLING PARAMETERS</t>
  </si>
  <si>
    <t>Input financial modelling parameters</t>
  </si>
  <si>
    <t>CPIH Inflation index</t>
  </si>
  <si>
    <t>B001</t>
  </si>
  <si>
    <t>CPIH inflation index (FYA)</t>
  </si>
  <si>
    <t>Dec.</t>
  </si>
  <si>
    <t>Return on capital parameters</t>
  </si>
  <si>
    <t>B002</t>
  </si>
  <si>
    <t>Opening enhancement RCV</t>
  </si>
  <si>
    <t>£m 2022/23p</t>
  </si>
  <si>
    <t>B003</t>
  </si>
  <si>
    <t>Allowed Cost of Capital</t>
  </si>
  <si>
    <t>%</t>
  </si>
  <si>
    <t>B004</t>
  </si>
  <si>
    <t>Allowed Return on Equity (at notional gearing)</t>
  </si>
  <si>
    <t>B005</t>
  </si>
  <si>
    <t>Notional gearing</t>
  </si>
  <si>
    <t>B006</t>
  </si>
  <si>
    <t>Multiplier to account for retail margin</t>
  </si>
  <si>
    <t>n</t>
  </si>
  <si>
    <t>Allowed tax parameters</t>
  </si>
  <si>
    <t>B007</t>
  </si>
  <si>
    <t>Statutory marginal rate of corporation tax</t>
  </si>
  <si>
    <t>Confirmed on gov.uk website,  this rate is to increase from 19% to  25% from 1 April 2023</t>
  </si>
  <si>
    <t>C: CORE PATHWAY EXPENDITURES, ASSET LIVES &amp; EFFICIENCY</t>
  </si>
  <si>
    <t>Input expenditures for each strategy</t>
  </si>
  <si>
    <t>Core pathway</t>
  </si>
  <si>
    <t>C001</t>
  </si>
  <si>
    <t>Enhancement capital expenditure</t>
  </si>
  <si>
    <t>C002</t>
  </si>
  <si>
    <t>Enhancement operating expenditure</t>
  </si>
  <si>
    <t>C003</t>
  </si>
  <si>
    <t>Average asset life of capital assets delivered in year</t>
  </si>
  <si>
    <t>C004</t>
  </si>
  <si>
    <t>Enhancement capital expenditure efficiency factor</t>
  </si>
  <si>
    <t>C005</t>
  </si>
  <si>
    <t>Enhancement opex efficiency target</t>
  </si>
  <si>
    <t>Input parameters for bill projection</t>
  </si>
  <si>
    <t>C006</t>
  </si>
  <si>
    <t>Average number of residential billed properties</t>
  </si>
  <si>
    <t>000s</t>
  </si>
  <si>
    <t>C007</t>
  </si>
  <si>
    <t xml:space="preserve">% wholesale revenue accounted for by non-residential customers </t>
  </si>
  <si>
    <t>D001</t>
  </si>
  <si>
    <t>D002</t>
  </si>
  <si>
    <t>D003</t>
  </si>
  <si>
    <t>D004</t>
  </si>
  <si>
    <t>D005</t>
  </si>
  <si>
    <t>D006</t>
  </si>
  <si>
    <t>D007</t>
  </si>
  <si>
    <t>E001</t>
  </si>
  <si>
    <t>E002</t>
  </si>
  <si>
    <t>E003</t>
  </si>
  <si>
    <t>E004</t>
  </si>
  <si>
    <t>E005</t>
  </si>
  <si>
    <t>E006</t>
  </si>
  <si>
    <t>E007</t>
  </si>
  <si>
    <t>F001</t>
  </si>
  <si>
    <t>F002</t>
  </si>
  <si>
    <t>F003</t>
  </si>
  <si>
    <t>F004</t>
  </si>
  <si>
    <t>F005</t>
  </si>
  <si>
    <t>F006</t>
  </si>
  <si>
    <t>F007</t>
  </si>
  <si>
    <t>G001</t>
  </si>
  <si>
    <t>G002</t>
  </si>
  <si>
    <t>G003</t>
  </si>
  <si>
    <t>G004</t>
  </si>
  <si>
    <t>G005</t>
  </si>
  <si>
    <t>G006</t>
  </si>
  <si>
    <t>G007</t>
  </si>
  <si>
    <t>H: ALTERNATIVE PATHWAY 5 EXPENDITURES, ASSET LIVES &amp; EFFICIENCY</t>
  </si>
  <si>
    <t>H001</t>
  </si>
  <si>
    <t>H002</t>
  </si>
  <si>
    <t>H003</t>
  </si>
  <si>
    <t>H004</t>
  </si>
  <si>
    <t>H005</t>
  </si>
  <si>
    <t>H006</t>
  </si>
  <si>
    <t>H007</t>
  </si>
  <si>
    <t>I: ALTERNATIVE PATHWAY 6 EXPENDITURES, ASSET LIVES &amp; EFFICIENCY</t>
  </si>
  <si>
    <t>I001</t>
  </si>
  <si>
    <t>I002</t>
  </si>
  <si>
    <t>I003</t>
  </si>
  <si>
    <t>I004</t>
  </si>
  <si>
    <t>I005</t>
  </si>
  <si>
    <t>I006</t>
  </si>
  <si>
    <t>I007</t>
  </si>
  <si>
    <t>J: ALTERNATIVE PATHWAY 7 EXPENDITURES, ASSET LIVES &amp; EFFICIENCY</t>
  </si>
  <si>
    <t>Alternative Pathway 7</t>
  </si>
  <si>
    <t>J001</t>
  </si>
  <si>
    <t>J002</t>
  </si>
  <si>
    <t>J003</t>
  </si>
  <si>
    <t>J004</t>
  </si>
  <si>
    <t>J005</t>
  </si>
  <si>
    <t>J006</t>
  </si>
  <si>
    <t>J007</t>
  </si>
  <si>
    <t>K: ALTERNATIVE PATHWAY 8 EXPENDITURES, ASSET LIVES &amp; EFFICIENCY</t>
  </si>
  <si>
    <t>Alternative Pathway 8</t>
  </si>
  <si>
    <t>K001</t>
  </si>
  <si>
    <t>K002</t>
  </si>
  <si>
    <t>K003</t>
  </si>
  <si>
    <t>K004</t>
  </si>
  <si>
    <t>K005</t>
  </si>
  <si>
    <t>K006</t>
  </si>
  <si>
    <t>K007</t>
  </si>
  <si>
    <t>L: ALTERNATIVE PATHWAY 9 EXPENDITURES, ASSET LIVES &amp; EFFICIENCY</t>
  </si>
  <si>
    <t>Alternative Pathway 9</t>
  </si>
  <si>
    <t>L001</t>
  </si>
  <si>
    <t>L002</t>
  </si>
  <si>
    <t>L003</t>
  </si>
  <si>
    <t>L004</t>
  </si>
  <si>
    <t>L005</t>
  </si>
  <si>
    <t>L006</t>
  </si>
  <si>
    <t>L007</t>
  </si>
  <si>
    <t>M: CHARGING BASE INPUTS</t>
  </si>
  <si>
    <t xml:space="preserve">Input actual and forecast AMP7 bill revenue </t>
  </si>
  <si>
    <t>Input parameters for AMP7 bills</t>
  </si>
  <si>
    <t>M001</t>
  </si>
  <si>
    <t xml:space="preserve">Total residential revenue recovered, actual and forecast </t>
  </si>
  <si>
    <t>£m o/p</t>
  </si>
  <si>
    <t>N: MODEL RUN</t>
  </si>
  <si>
    <t>Model setup</t>
  </si>
  <si>
    <t>Business Plan - Oct 22</t>
  </si>
  <si>
    <t>name</t>
  </si>
  <si>
    <t>Business Plan - Apr 23</t>
  </si>
  <si>
    <t>Business Plan - Oct 23</t>
  </si>
  <si>
    <t>O: NON CHANGEABLE MODEL TECHNICAL INPUTS</t>
  </si>
  <si>
    <t>Months per model period</t>
  </si>
  <si>
    <t>months</t>
  </si>
  <si>
    <t>Months in a year</t>
  </si>
  <si>
    <t>Days in a year</t>
  </si>
  <si>
    <t>days</t>
  </si>
  <si>
    <t>[Used in formula range - Do not delete]</t>
  </si>
  <si>
    <t>Total</t>
  </si>
  <si>
    <t>A. MODEL PERIOD</t>
  </si>
  <si>
    <t xml:space="preserve">Model column counter </t>
  </si>
  <si>
    <t>Model column counter</t>
  </si>
  <si>
    <t>counter</t>
  </si>
  <si>
    <t>Model column total</t>
  </si>
  <si>
    <t>columns</t>
  </si>
  <si>
    <t>1st model column flag</t>
  </si>
  <si>
    <t>flag</t>
  </si>
  <si>
    <t>Model period beginning</t>
  </si>
  <si>
    <t>Model period ending</t>
  </si>
  <si>
    <t>B. FORECAST PERIOD</t>
  </si>
  <si>
    <t>Forecast start period flag</t>
  </si>
  <si>
    <t>Forecast end period flag</t>
  </si>
  <si>
    <t>Forecast end date</t>
  </si>
  <si>
    <t>Forecast period flag</t>
  </si>
  <si>
    <t xml:space="preserve">Total number of forecast periods </t>
  </si>
  <si>
    <t>periods</t>
  </si>
  <si>
    <t>Pre-forecast period flag</t>
  </si>
  <si>
    <t>Pre-forecast period flag - total</t>
  </si>
  <si>
    <t>First post-forecast period flag</t>
  </si>
  <si>
    <t>Post-forecast period flag</t>
  </si>
  <si>
    <t>Post-forecast period - total</t>
  </si>
  <si>
    <t>C. MODEL TIMELINE</t>
  </si>
  <si>
    <t>Timeline label</t>
  </si>
  <si>
    <t>Timeline label counter</t>
  </si>
  <si>
    <t>Modelling period check</t>
  </si>
  <si>
    <t>No. of overlapping in flags</t>
  </si>
  <si>
    <t>#</t>
  </si>
  <si>
    <t>Overlapping in periods - total</t>
  </si>
  <si>
    <t>check</t>
  </si>
  <si>
    <t>D. FINANCIAL YEAR</t>
  </si>
  <si>
    <t>Financial year ending</t>
  </si>
  <si>
    <t>A: CORE PATHWAY</t>
  </si>
  <si>
    <t>Capital expenditure &amp; Asset Life</t>
  </si>
  <si>
    <t>Enhancement capital expenditure (post efficiency)</t>
  </si>
  <si>
    <t>Look-up for draw down charge for capital expenditure in year</t>
  </si>
  <si>
    <t>Drawdown Charges</t>
  </si>
  <si>
    <t>Total draw down charges</t>
  </si>
  <si>
    <t>Enhancement RCV &amp; Return on Capital</t>
  </si>
  <si>
    <t>New enhancement RCV opening value</t>
  </si>
  <si>
    <t>New enhancement RCV at 1st April</t>
  </si>
  <si>
    <t>Enhancement capital expenditure additions (post efficiency)</t>
  </si>
  <si>
    <t>RCV Draw down charge</t>
  </si>
  <si>
    <t>New enhancement RCV at 31st March</t>
  </si>
  <si>
    <t>New enhancement RCV year average</t>
  </si>
  <si>
    <t>Allowed return on capital</t>
  </si>
  <si>
    <t>Allowed Revenue for Taxation</t>
  </si>
  <si>
    <t>(1 - notional gearing)</t>
  </si>
  <si>
    <t>Allowed Tax</t>
  </si>
  <si>
    <t>Allowed Operating Expenditure</t>
  </si>
  <si>
    <t>Enhancement operating expenditure (post efficiency)</t>
  </si>
  <si>
    <t>Allowed Retail Margin</t>
  </si>
  <si>
    <t>Allowed revenue</t>
  </si>
  <si>
    <t>Allowed retail margin</t>
  </si>
  <si>
    <t>Total Allowed Revenue</t>
  </si>
  <si>
    <t>Total new allowed revenue</t>
  </si>
  <si>
    <t>Effect on Residential Bills</t>
  </si>
  <si>
    <t>Revenue increase for non-household properties</t>
  </si>
  <si>
    <t>Revenue increase for residential properties</t>
  </si>
  <si>
    <t>Change in residential bill from 2025</t>
  </si>
  <si>
    <t>£/yr 2022/23p</t>
  </si>
  <si>
    <t>Change in residential bill from year on year</t>
  </si>
  <si>
    <t>AMP7 Average Bills</t>
  </si>
  <si>
    <t>AMP7 Average Bill</t>
  </si>
  <si>
    <t>£/year</t>
  </si>
  <si>
    <t>AMP7 Average Bill (Real 2022/23p CPIH FYA deflated)</t>
  </si>
  <si>
    <t>£/yr 22/23p</t>
  </si>
  <si>
    <t>AMP8+ Average Bill (nominal £/year)</t>
  </si>
  <si>
    <t>AMP8+ Average Bill (Real 2022/23p CPIH FYA deflated)</t>
  </si>
  <si>
    <t>B: ALTERNATIVE PATHWAY 1</t>
  </si>
  <si>
    <t>C: ALTERNATIVE PATHWAY 2</t>
  </si>
  <si>
    <t>D: ALTERNATIVE PATHWAY 3</t>
  </si>
  <si>
    <t>E: ALTERNATIVE PATHWAY 4</t>
  </si>
  <si>
    <t>F: ALTERNATIVE PATHWAY 5</t>
  </si>
  <si>
    <t>G: ALTERNATIVE PATHWAY 6</t>
  </si>
  <si>
    <t>H: ALTERNATIVE PATHWAY 7</t>
  </si>
  <si>
    <t>I: ALTERNATIVE PATHWAY 8</t>
  </si>
  <si>
    <t>J: ALTERNATIVE PATHWAY 9</t>
  </si>
  <si>
    <t>2035-40</t>
  </si>
  <si>
    <t>2040-45</t>
  </si>
  <si>
    <t>2045-50</t>
  </si>
  <si>
    <t>O1: AVERAGE RESIDENTIAL BILL PROJECTION</t>
  </si>
  <si>
    <t>Average total bill - water (2022/23 FYA CPIH deflated)</t>
  </si>
  <si>
    <t>Average water bill - Core pathway</t>
  </si>
  <si>
    <t>Change in average bills per year</t>
  </si>
  <si>
    <t>Average water bill - Alternative pathway 1</t>
  </si>
  <si>
    <t>Average water bill - Alternative pathway 2</t>
  </si>
  <si>
    <t>Average water bill - Alternative pathway 3</t>
  </si>
  <si>
    <t>Average water bill - Alternative pathway 4</t>
  </si>
  <si>
    <t>Average water bill - Alternative pathway 5</t>
  </si>
  <si>
    <t>Average water bill - Alternative pathway 6</t>
  </si>
  <si>
    <t>Average water bill - Alternative pathway 7</t>
  </si>
  <si>
    <t>Average water bill - Alternative pathway 8</t>
  </si>
  <si>
    <t>Average water bill - Alternative pathway 9</t>
  </si>
  <si>
    <t>Input the expected capital expenditure, in £m 2022/23 prices for each scenario (LS3, LS3a - LS3h line 50)</t>
  </si>
  <si>
    <t>Input projected efficiency for capital expenditure. Default settings are 100% to not apply efficiency targets to expenditure as costs are input post efficiency</t>
  </si>
  <si>
    <t>2.0.004</t>
  </si>
  <si>
    <t xml:space="preserve"> Business plan submission version</t>
  </si>
  <si>
    <t>Input the expected operating expenditure, in £m 2022/23 prices for each scenario</t>
  </si>
  <si>
    <t>This is the change in bill year on year, not relative to 2024/25 bill level</t>
  </si>
  <si>
    <t>Ann.Avg</t>
  </si>
  <si>
    <t xml:space="preserve">Long Term Delivery Strategy Bill Projection Model </t>
  </si>
  <si>
    <t>Alternative Pathway 1 - Climate Change</t>
  </si>
  <si>
    <t>D: ALTERNATIVE PATHWAY 1 EXPENDITURES, ASSET LIVES &amp; EFFICIENCY - CLIMATE CHANGE</t>
  </si>
  <si>
    <t>E: ALTERNATIVE PATHWAY 2 EXPENDITURES, ASSET LIVES &amp; EFFICIENCY - TECHNOLOGY</t>
  </si>
  <si>
    <t>F: ALTERNATIVE PATHWAY 3 EXPENDITURES, ASSET LIVES &amp; EFFICIENCY - DEMAND</t>
  </si>
  <si>
    <t>G: ALTERNATIVE PATHWAY 4 EXPENDITURES, ASSET LIVES &amp; EFFICIENCY - ABSTRACTION REDUCTION</t>
  </si>
  <si>
    <t>Alternative Pathway 2 - Technology</t>
  </si>
  <si>
    <t>Alternative Pathway 3 - Demand</t>
  </si>
  <si>
    <t>Alternative Pathway 4 - Abstraction Reduction</t>
  </si>
  <si>
    <t>Alternative Pathway 6 - WRMP Reported Pathway</t>
  </si>
  <si>
    <t>Alternative Pathway 5 - Catchment Care</t>
  </si>
  <si>
    <t xml:space="preserve">This section requires population with input data to calculate bill impacts. The inputs needed for the core pathway and each alternative pathway are :
- the capital expenditure in each year in £m 2022/23p
- the weighted average asset life of the capital assets being delivered in each year
- the operating expenditure in each year in £m 2022/23
- efficiency assumptions for frontier shift and catch-up, (not needed as costs are input on a post-efficiency basis)
This allows the bill effect to be calculated as the sum of return on capital additions to RCV, drawdown charges, opex and tax, plus return on the pass through of wholesale charges to the retail business. This is calculated in accordance with Ofwat's guidance
</t>
  </si>
  <si>
    <t>Climate Change</t>
  </si>
  <si>
    <t>Technology</t>
  </si>
  <si>
    <t>Demand</t>
  </si>
  <si>
    <t>Abstraction Reduction</t>
  </si>
  <si>
    <t>Catchment Care</t>
  </si>
  <si>
    <t>WRMP Rep'td Pathway</t>
  </si>
  <si>
    <t>v.2.0.009</t>
  </si>
  <si>
    <t>2.0.009</t>
  </si>
  <si>
    <t xml:space="preserve"> Business plan submission version for external audit</t>
  </si>
  <si>
    <t>Core Pathway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</si>
</sst>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quot;£&quot;* #,##0.00_-;_-&quot;£&quot;* &quot;-&quot;??_-;_-@_-"/>
    <numFmt numFmtId="43" formatCode="_-* #,##0.00_-;\-* #,##0.00_-;_-* &quot;-&quot;??_-;_-@_-"/>
    <numFmt numFmtId="164" formatCode="#,##0_);\(#,##0\);&quot;-  &quot;;&quot; &quot;@&quot; &quot;"/>
    <numFmt numFmtId="165" formatCode="#,##0_);\(#,##0\);&quot;-  &quot;;&quot; &quot;@"/>
    <numFmt numFmtId="166" formatCode="dd/mmm/yy_);;&quot;-  &quot;;&quot; &quot;@"/>
    <numFmt numFmtId="167" formatCode="dd\ mmm\ yy_);\(###0\);&quot;-  &quot;;&quot; &quot;@&quot; &quot;"/>
    <numFmt numFmtId="168" formatCode="###0_);\(#,##0\);&quot;-  &quot;;&quot; &quot;@"/>
    <numFmt numFmtId="169" formatCode="#,##0.0000_);\(#,##0.0000\);&quot;-  &quot;;&quot; &quot;@&quot; &quot;"/>
    <numFmt numFmtId="170" formatCode="#,##0.0_);\(#,##0.0\);&quot;-  &quot;;&quot; &quot;@"/>
    <numFmt numFmtId="171" formatCode="#,##0.0_);\(#,##0.0\);&quot;-  &quot;;&quot; &quot;@&quot; &quot;"/>
    <numFmt numFmtId="172" formatCode="dd\ mmm\ yyyy_);\(###0\);&quot;-  &quot;;&quot; &quot;@&quot; &quot;"/>
    <numFmt numFmtId="173" formatCode="#,##0.00_);\(#,##0.00\);&quot;-  &quot;;&quot; &quot;@&quot; &quot;"/>
    <numFmt numFmtId="174" formatCode="###0_);\(###0\);&quot;-  &quot;;&quot; &quot;@&quot; &quot;"/>
    <numFmt numFmtId="175" formatCode="0.000"/>
    <numFmt numFmtId="176" formatCode="0.0000"/>
    <numFmt numFmtId="177" formatCode="#,##0.000"/>
    <numFmt numFmtId="178" formatCode="0.0%"/>
    <numFmt numFmtId="179" formatCode="0.0"/>
    <numFmt numFmtId="180" formatCode="#,##0;\(#,##0\)"/>
    <numFmt numFmtId="181" formatCode="#,##0_);\(#,##0\);\-_)"/>
    <numFmt numFmtId="182" formatCode="0.00%_);\-0.00%_);&quot;-  &quot;;&quot; &quot;@&quot; &quot;"/>
    <numFmt numFmtId="183" formatCode="#,##0.0"/>
  </numFmts>
  <fonts count="92">
    <font>
      <sz val="11"/>
      <color theme="1"/>
      <name val="calibri"/>
      <family val="2"/>
    </font>
    <font>
      <u/>
      <sz val="10"/>
      <color theme="10"/>
      <name val="Arial"/>
      <family val="2"/>
    </font>
    <font>
      <b/>
      <sz val="10"/>
      <color theme="1"/>
      <name val="Arial"/>
      <family val="2"/>
    </font>
    <font>
      <sz val="10"/>
      <color theme="1"/>
      <name val="Arial"/>
      <family val="2"/>
    </font>
    <font>
      <i/>
      <sz val="12"/>
      <color theme="1"/>
      <name val="Arial"/>
      <family val="2"/>
    </font>
    <font>
      <b/>
      <sz val="20"/>
      <name val="Arial"/>
      <family val="2"/>
    </font>
    <font>
      <b/>
      <sz val="10"/>
      <name val="Arial"/>
      <family val="2"/>
    </font>
    <font>
      <sz val="10"/>
      <name val="Arial"/>
      <family val="2"/>
    </font>
    <font>
      <sz val="11"/>
      <color theme="1"/>
      <name val="Arial"/>
      <family val="2"/>
    </font>
    <font>
      <sz val="11"/>
      <color theme="1"/>
      <name val="calibri"/>
      <family val="2"/>
    </font>
    <font>
      <sz val="9"/>
      <name val="Arial"/>
      <family val="2"/>
    </font>
    <font>
      <sz val="8"/>
      <name val="Arial"/>
      <family val="2"/>
    </font>
    <font>
      <sz val="11"/>
      <color theme="1"/>
      <name val="Calibri"/>
      <family val="2"/>
      <scheme val="minor"/>
    </font>
    <font>
      <u/>
      <sz val="11"/>
      <color theme="10"/>
      <name val="Calibri"/>
      <family val="2"/>
      <scheme val="minor"/>
    </font>
    <font>
      <b/>
      <sz val="15"/>
      <color theme="3"/>
      <name val="Arial"/>
      <family val="2"/>
    </font>
    <font>
      <sz val="10"/>
      <color rgb="FF000000"/>
      <name val="Arial"/>
      <family val="2"/>
    </font>
    <font>
      <b/>
      <sz val="10"/>
      <color indexed="18"/>
      <name val="Arial"/>
      <family val="2"/>
    </font>
    <font>
      <sz val="10"/>
      <color rgb="FF0066B3"/>
      <name val="Calibri"/>
      <family val="2"/>
      <scheme val="minor"/>
    </font>
    <font>
      <sz val="18"/>
      <name val="Arial MT"/>
      <family val="2"/>
    </font>
    <font>
      <sz val="12"/>
      <name val="Arial MT"/>
    </font>
    <font>
      <sz val="11"/>
      <color rgb="FF000000"/>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6"/>
      <color indexed="9"/>
      <name val="Arial"/>
      <family val="2"/>
    </font>
    <font>
      <sz val="9"/>
      <color theme="0" tint="-0.499984740745262"/>
      <name val="Arial"/>
      <family val="2"/>
    </font>
    <font>
      <b/>
      <sz val="12"/>
      <color rgb="FF602320"/>
      <name val="Arial"/>
      <family val="2"/>
    </font>
    <font>
      <b/>
      <sz val="9"/>
      <color rgb="FFA32020"/>
      <name val="Arial"/>
      <family val="2"/>
    </font>
    <font>
      <b/>
      <sz val="11"/>
      <color rgb="FFA32020"/>
      <name val="Arial"/>
      <family val="2"/>
    </font>
    <font>
      <b/>
      <sz val="15"/>
      <color rgb="FF602320"/>
      <name val="Arial"/>
      <family val="2"/>
    </font>
    <font>
      <b/>
      <sz val="13"/>
      <color rgb="FFA32020"/>
      <name val="Arial"/>
      <family val="2"/>
    </font>
    <font>
      <i/>
      <sz val="8"/>
      <color indexed="8"/>
      <name val="Arial"/>
      <family val="2"/>
    </font>
    <font>
      <sz val="10"/>
      <color theme="1"/>
      <name val="Calibri"/>
      <family val="2"/>
      <scheme val="minor"/>
    </font>
    <font>
      <sz val="9"/>
      <color theme="1"/>
      <name val="Arial"/>
      <family val="2"/>
    </font>
    <font>
      <b/>
      <sz val="10"/>
      <color theme="0"/>
      <name val="Calibri"/>
      <family val="2"/>
      <scheme val="minor"/>
    </font>
    <font>
      <b/>
      <sz val="10"/>
      <color rgb="FF333333"/>
      <name val="Calibri"/>
      <family val="2"/>
      <scheme val="minor"/>
    </font>
    <font>
      <u/>
      <sz val="8"/>
      <color indexed="12"/>
      <name val="Arial"/>
      <family val="2"/>
    </font>
    <font>
      <u/>
      <sz val="11"/>
      <color theme="10"/>
      <name val="Arial"/>
      <family val="2"/>
    </font>
    <font>
      <sz val="10"/>
      <name val="Calibri"/>
      <family val="2"/>
      <scheme val="minor"/>
    </font>
    <font>
      <b/>
      <sz val="10"/>
      <name val="Calibri"/>
      <family val="2"/>
      <scheme val="minor"/>
    </font>
    <font>
      <sz val="10"/>
      <color indexed="8"/>
      <name val="Arial"/>
      <family val="2"/>
    </font>
    <font>
      <sz val="11"/>
      <color indexed="8"/>
      <name val="Calibri"/>
      <family val="2"/>
      <scheme val="minor"/>
    </font>
    <font>
      <sz val="8"/>
      <name val="calibri"/>
      <family val="2"/>
    </font>
    <font>
      <b/>
      <sz val="20"/>
      <name val="Century Gothic"/>
      <family val="2"/>
    </font>
    <font>
      <u/>
      <sz val="20"/>
      <name val="Century Gothic"/>
      <family val="2"/>
    </font>
    <font>
      <sz val="20"/>
      <name val="Century Gothic"/>
      <family val="2"/>
    </font>
    <font>
      <i/>
      <sz val="10"/>
      <name val="Century Gothic"/>
      <family val="2"/>
    </font>
    <font>
      <b/>
      <sz val="12"/>
      <color rgb="FF0000FF"/>
      <name val="Century Gothic"/>
      <family val="2"/>
    </font>
    <font>
      <b/>
      <sz val="16"/>
      <color rgb="FF0000FF"/>
      <name val="Century Gothic"/>
      <family val="2"/>
    </font>
    <font>
      <sz val="11"/>
      <color theme="1"/>
      <name val="Century Gothic"/>
      <family val="2"/>
    </font>
    <font>
      <b/>
      <sz val="11"/>
      <name val="Century Gothic"/>
      <family val="2"/>
    </font>
    <font>
      <u/>
      <sz val="11"/>
      <name val="Century Gothic"/>
      <family val="2"/>
    </font>
    <font>
      <sz val="11"/>
      <name val="Century Gothic"/>
      <family val="2"/>
    </font>
    <font>
      <i/>
      <sz val="11"/>
      <name val="Century Gothic"/>
      <family val="2"/>
    </font>
    <font>
      <b/>
      <sz val="11"/>
      <color theme="1"/>
      <name val="Century Gothic"/>
      <family val="2"/>
    </font>
    <font>
      <b/>
      <sz val="10"/>
      <color theme="1"/>
      <name val="Century Gothic"/>
      <family val="2"/>
    </font>
    <font>
      <sz val="10"/>
      <color theme="1"/>
      <name val="Century Gothic"/>
      <family val="2"/>
    </font>
    <font>
      <strike/>
      <sz val="10"/>
      <color theme="1"/>
      <name val="Century Gothic"/>
      <family val="2"/>
    </font>
    <font>
      <i/>
      <sz val="10"/>
      <color theme="1"/>
      <name val="Century Gothic"/>
      <family val="2"/>
    </font>
    <font>
      <u/>
      <sz val="10"/>
      <color theme="10"/>
      <name val="Century Gothic"/>
      <family val="2"/>
    </font>
    <font>
      <sz val="10"/>
      <name val="Century Gothic"/>
      <family val="2"/>
    </font>
    <font>
      <b/>
      <sz val="10"/>
      <name val="Century Gothic"/>
      <family val="2"/>
    </font>
    <font>
      <u/>
      <sz val="10"/>
      <name val="Century Gothic"/>
      <family val="2"/>
    </font>
    <font>
      <b/>
      <sz val="10"/>
      <color rgb="FF0000FF"/>
      <name val="Century Gothic"/>
      <family val="2"/>
    </font>
    <font>
      <sz val="10"/>
      <color rgb="FF000099"/>
      <name val="Century Gothic"/>
      <family val="2"/>
    </font>
    <font>
      <sz val="10"/>
      <color rgb="FF0000FF"/>
      <name val="Century Gothic"/>
      <family val="2"/>
    </font>
    <font>
      <sz val="10"/>
      <color rgb="FFFF0000"/>
      <name val="Century Gothic"/>
      <family val="2"/>
    </font>
    <font>
      <sz val="10"/>
      <color indexed="12"/>
      <name val="Century Gothic"/>
      <family val="2"/>
    </font>
    <font>
      <sz val="10"/>
      <color indexed="10"/>
      <name val="Century Gothic"/>
      <family val="2"/>
    </font>
    <font>
      <b/>
      <sz val="10"/>
      <color rgb="FF000000"/>
      <name val="Century Gothic"/>
      <family val="2"/>
    </font>
    <font>
      <u/>
      <sz val="10"/>
      <color rgb="FF000000"/>
      <name val="Century Gothic"/>
      <family val="2"/>
    </font>
    <font>
      <sz val="10"/>
      <color rgb="FF000000"/>
      <name val="Century Gothic"/>
      <family val="2"/>
    </font>
    <font>
      <b/>
      <sz val="10"/>
      <color rgb="FFFF0000"/>
      <name val="Century Gothic"/>
      <family val="2"/>
    </font>
    <font>
      <u/>
      <sz val="10"/>
      <color rgb="FFFF0000"/>
      <name val="Century Gothic"/>
      <family val="2"/>
    </font>
    <font>
      <b/>
      <sz val="18"/>
      <name val="Century Gothic"/>
      <family val="2"/>
    </font>
    <font>
      <sz val="10"/>
      <color theme="0" tint="-0.14999847407452621"/>
      <name val="Century Gothic"/>
      <family val="2"/>
    </font>
    <font>
      <i/>
      <sz val="10"/>
      <color rgb="FF0000FF"/>
      <name val="Century Gothic"/>
      <family val="2"/>
    </font>
    <font>
      <sz val="11"/>
      <color rgb="FF0000FF"/>
      <name val="Century Gothic"/>
      <family val="2"/>
    </font>
    <font>
      <b/>
      <sz val="22.5"/>
      <color theme="0" tint="-4.9989318521683403E-2"/>
      <name val="Century Gothic"/>
      <family val="2"/>
    </font>
    <font>
      <b/>
      <sz val="22.5"/>
      <color theme="0"/>
      <name val="Century Gothic"/>
      <family val="2"/>
    </font>
    <font>
      <i/>
      <sz val="12"/>
      <color theme="0"/>
      <name val="Century Gothic"/>
      <family val="2"/>
    </font>
    <font>
      <b/>
      <sz val="22.5"/>
      <color theme="1"/>
      <name val="Century Gothic"/>
      <family val="2"/>
    </font>
    <font>
      <sz val="12"/>
      <color theme="0"/>
      <name val="Century Gothic"/>
      <family val="2"/>
    </font>
    <font>
      <b/>
      <sz val="12"/>
      <color theme="0"/>
      <name val="Century Gothic"/>
      <family val="2"/>
    </font>
    <font>
      <sz val="12"/>
      <color rgb="FF000000"/>
      <name val="Century Gothic"/>
      <family val="2"/>
    </font>
    <font>
      <i/>
      <sz val="12"/>
      <color rgb="FF000000"/>
      <name val="Century Gothic"/>
      <family val="2"/>
    </font>
    <font>
      <sz val="12"/>
      <color theme="1"/>
      <name val="Century Gothic"/>
      <family val="2"/>
    </font>
    <font>
      <b/>
      <sz val="12"/>
      <color rgb="FF000000"/>
      <name val="Century Gothic"/>
      <family val="2"/>
    </font>
    <font>
      <sz val="12"/>
      <name val="Century Gothic"/>
      <family val="2"/>
    </font>
    <font>
      <i/>
      <sz val="12"/>
      <color theme="1"/>
      <name val="Century Gothic"/>
      <family val="2"/>
    </font>
    <font>
      <sz val="10"/>
      <color theme="0" tint="-0.249977111117893"/>
      <name val="Century Gothic"/>
      <family val="2"/>
    </font>
  </fonts>
  <fills count="38">
    <fill>
      <patternFill patternType="none"/>
    </fill>
    <fill>
      <patternFill patternType="gray125"/>
    </fill>
    <fill>
      <patternFill patternType="solid">
        <fgColor rgb="FFE0DCD8"/>
        <bgColor indexed="64"/>
      </patternFill>
    </fill>
    <fill>
      <patternFill patternType="solid">
        <fgColor theme="0"/>
        <bgColor indexed="64"/>
      </patternFill>
    </fill>
    <fill>
      <patternFill patternType="solid">
        <fgColor rgb="FF99FF66"/>
        <bgColor indexed="64"/>
      </patternFill>
    </fill>
    <fill>
      <patternFill patternType="solid">
        <fgColor rgb="FFD9D9D9"/>
        <bgColor indexed="64"/>
      </patternFill>
    </fill>
    <fill>
      <patternFill patternType="solid">
        <fgColor rgb="FF99CCFF"/>
        <bgColor indexed="64"/>
      </patternFill>
    </fill>
    <fill>
      <patternFill patternType="solid">
        <fgColor rgb="FFFFFFAF"/>
        <bgColor indexed="64"/>
      </patternFill>
    </fill>
    <fill>
      <patternFill patternType="solid">
        <fgColor rgb="FFFFCC99"/>
        <bgColor indexed="64"/>
      </patternFill>
    </fill>
    <fill>
      <patternFill patternType="solid">
        <fgColor indexed="47"/>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ADE600"/>
        <bgColor indexed="64"/>
      </patternFill>
    </fill>
    <fill>
      <patternFill patternType="solid">
        <fgColor indexed="10"/>
        <bgColor indexed="64"/>
      </patternFill>
    </fill>
    <fill>
      <patternFill patternType="solid">
        <fgColor indexed="51"/>
        <bgColor indexed="64"/>
      </patternFill>
    </fill>
    <fill>
      <patternFill patternType="solid">
        <fgColor indexed="43"/>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CEABF"/>
        <bgColor indexed="64"/>
      </patternFill>
    </fill>
    <fill>
      <patternFill patternType="solid">
        <fgColor rgb="FFBFDDF1"/>
        <bgColor indexed="64"/>
      </patternFill>
    </fill>
    <fill>
      <patternFill patternType="solid">
        <fgColor rgb="FFFFFFB4"/>
        <bgColor indexed="64"/>
      </patternFill>
    </fill>
    <fill>
      <patternFill patternType="solid">
        <fgColor indexed="9"/>
        <bgColor indexed="64"/>
      </patternFill>
    </fill>
    <fill>
      <patternFill patternType="solid">
        <fgColor indexed="18"/>
        <bgColor indexed="64"/>
      </patternFill>
    </fill>
    <fill>
      <patternFill patternType="solid">
        <fgColor rgb="FFFFFF99"/>
        <bgColor indexed="64"/>
      </patternFill>
    </fill>
    <fill>
      <patternFill patternType="solid">
        <fgColor indexed="47"/>
      </patternFill>
    </fill>
    <fill>
      <patternFill patternType="solid">
        <fgColor rgb="FFD8D8D8"/>
        <bgColor indexed="64"/>
      </patternFill>
    </fill>
    <fill>
      <patternFill patternType="solid">
        <fgColor indexed="42"/>
      </patternFill>
    </fill>
    <fill>
      <patternFill patternType="solid">
        <fgColor rgb="FFF2BFE0"/>
        <bgColor indexed="64"/>
      </patternFill>
    </fill>
    <fill>
      <patternFill patternType="solid">
        <fgColor rgb="FFFF00FF"/>
        <bgColor indexed="64"/>
      </patternFill>
    </fill>
    <fill>
      <patternFill patternType="solid">
        <fgColor indexed="26"/>
      </patternFill>
    </fill>
    <fill>
      <patternFill patternType="solid">
        <fgColor rgb="FF333333"/>
        <bgColor indexed="64"/>
      </patternFill>
    </fill>
    <fill>
      <patternFill patternType="solid">
        <fgColor rgb="FFCCFFCC"/>
        <bgColor indexed="64"/>
      </patternFill>
    </fill>
    <fill>
      <patternFill patternType="solid">
        <fgColor rgb="FFFE4819"/>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00FF00"/>
        <bgColor indexed="64"/>
      </patternFill>
    </fill>
  </fills>
  <borders count="22">
    <border>
      <left/>
      <right/>
      <top/>
      <bottom/>
      <diagonal/>
    </border>
    <border>
      <left/>
      <right/>
      <top style="medium">
        <color theme="0"/>
      </top>
      <bottom/>
      <diagonal/>
    </border>
    <border>
      <left/>
      <right/>
      <top/>
      <bottom style="thin">
        <color theme="0"/>
      </bottom>
      <diagonal/>
    </border>
    <border>
      <left/>
      <right/>
      <top/>
      <bottom style="thin">
        <color theme="1"/>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indexed="64"/>
      </left>
      <right/>
      <top style="medium">
        <color indexed="64"/>
      </top>
      <bottom/>
      <diagonal/>
    </border>
    <border>
      <left/>
      <right style="thin">
        <color indexed="64"/>
      </right>
      <top/>
      <bottom/>
      <diagonal/>
    </border>
    <border>
      <left style="thin">
        <color indexed="62"/>
      </left>
      <right/>
      <top/>
      <bottom/>
      <diagonal/>
    </border>
    <border>
      <left/>
      <right/>
      <top style="thin">
        <color indexed="18"/>
      </top>
      <bottom style="thin">
        <color indexed="18"/>
      </bottom>
      <diagonal/>
    </border>
    <border>
      <left style="thick">
        <color indexed="64"/>
      </left>
      <right/>
      <top/>
      <bottom/>
      <diagonal/>
    </border>
    <border>
      <left style="thin">
        <color theme="2"/>
      </left>
      <right style="thin">
        <color theme="2"/>
      </right>
      <top style="thin">
        <color theme="2"/>
      </top>
      <bottom style="thin">
        <color theme="2"/>
      </bottom>
      <diagonal/>
    </border>
    <border>
      <left/>
      <right style="thin">
        <color indexed="18"/>
      </right>
      <top/>
      <bottom/>
      <diagonal/>
    </border>
    <border>
      <left/>
      <right/>
      <top/>
      <bottom style="thick">
        <color rgb="FF602320"/>
      </bottom>
      <diagonal/>
    </border>
    <border>
      <left/>
      <right/>
      <top/>
      <bottom style="medium">
        <color rgb="FFA32020"/>
      </bottom>
      <diagonal/>
    </border>
    <border>
      <left/>
      <right/>
      <top/>
      <bottom style="medium">
        <color rgb="FF602320"/>
      </bottom>
      <diagonal/>
    </border>
    <border>
      <left style="thin">
        <color indexed="8"/>
      </left>
      <right style="thin">
        <color indexed="8"/>
      </right>
      <top style="thin">
        <color indexed="8"/>
      </top>
      <bottom style="thin">
        <color indexed="8"/>
      </bottom>
      <diagonal/>
    </border>
    <border>
      <left style="thin">
        <color rgb="FF857362"/>
      </left>
      <right style="thin">
        <color rgb="FF857362"/>
      </right>
      <top style="thin">
        <color rgb="FF857362"/>
      </top>
      <bottom style="thin">
        <color rgb="FF857362"/>
      </bottom>
      <diagonal/>
    </border>
    <border>
      <left style="thin">
        <color indexed="22"/>
      </left>
      <right style="thin">
        <color indexed="22"/>
      </right>
      <top style="thin">
        <color indexed="22"/>
      </top>
      <bottom style="thin">
        <color indexed="22"/>
      </bottom>
      <diagonal/>
    </border>
  </borders>
  <cellStyleXfs count="133">
    <xf numFmtId="0" fontId="0" fillId="0" borderId="0"/>
    <xf numFmtId="165" fontId="1" fillId="0" borderId="0" applyNumberFormat="0" applyFill="0" applyBorder="0" applyAlignment="0" applyProtection="0">
      <alignment vertical="top"/>
    </xf>
    <xf numFmtId="167" fontId="7" fillId="0" borderId="0" applyFont="0" applyFill="0" applyBorder="0" applyProtection="0">
      <alignment vertical="top"/>
    </xf>
    <xf numFmtId="169" fontId="7" fillId="0" borderId="0" applyFont="0" applyFill="0" applyBorder="0" applyProtection="0">
      <alignment vertical="top"/>
    </xf>
    <xf numFmtId="172" fontId="7" fillId="0" borderId="0" applyFont="0" applyFill="0" applyBorder="0" applyProtection="0">
      <alignment vertical="top"/>
    </xf>
    <xf numFmtId="174" fontId="7" fillId="0" borderId="0" applyFont="0" applyFill="0" applyBorder="0" applyProtection="0">
      <alignment vertical="top"/>
    </xf>
    <xf numFmtId="9" fontId="9" fillId="0" borderId="0" applyFont="0" applyFill="0" applyBorder="0" applyAlignment="0" applyProtection="0"/>
    <xf numFmtId="0" fontId="10" fillId="16" borderId="6" applyNumberFormat="0" applyFont="0" applyAlignment="0" applyProtection="0"/>
    <xf numFmtId="0" fontId="12" fillId="0" borderId="0"/>
    <xf numFmtId="9" fontId="12" fillId="0" borderId="0" applyFont="0" applyFill="0" applyBorder="0" applyAlignment="0" applyProtection="0"/>
    <xf numFmtId="0" fontId="13" fillId="0" borderId="0" applyNumberFormat="0" applyFill="0" applyBorder="0" applyAlignment="0" applyProtection="0"/>
    <xf numFmtId="43" fontId="12" fillId="0" borderId="0" applyFont="0" applyFill="0" applyBorder="0" applyAlignment="0" applyProtection="0"/>
    <xf numFmtId="0" fontId="14" fillId="0" borderId="8" applyNumberFormat="0" applyFill="0" applyAlignment="0" applyProtection="0"/>
    <xf numFmtId="0" fontId="11" fillId="0" borderId="0"/>
    <xf numFmtId="0" fontId="7" fillId="0" borderId="0"/>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37" fontId="6" fillId="11" borderId="11">
      <alignment horizontal="left"/>
    </xf>
    <xf numFmtId="37" fontId="16" fillId="11" borderId="12"/>
    <xf numFmtId="0" fontId="7" fillId="11" borderId="9" applyNumberFormat="0" applyBorder="0"/>
    <xf numFmtId="0" fontId="7" fillId="11" borderId="9" applyNumberFormat="0" applyBorder="0"/>
    <xf numFmtId="43" fontId="7" fillId="0" borderId="0" applyFont="0" applyFill="0" applyBorder="0" applyAlignment="0" applyProtection="0"/>
    <xf numFmtId="43" fontId="7" fillId="0" borderId="0" applyFont="0" applyFill="0" applyBorder="0" applyAlignment="0" applyProtection="0"/>
    <xf numFmtId="0" fontId="5" fillId="11" borderId="13"/>
    <xf numFmtId="37" fontId="7" fillId="11" borderId="0">
      <alignment horizontal="right"/>
    </xf>
    <xf numFmtId="37" fontId="7" fillId="11" borderId="0">
      <alignment horizontal="right"/>
    </xf>
    <xf numFmtId="177" fontId="17" fillId="22" borderId="14">
      <alignment horizontal="center" vertical="center"/>
      <protection locked="0"/>
    </xf>
    <xf numFmtId="0" fontId="18" fillId="0" borderId="0"/>
    <xf numFmtId="0" fontId="7" fillId="0" borderId="0"/>
    <xf numFmtId="0" fontId="7" fillId="0" borderId="0"/>
    <xf numFmtId="0" fontId="15" fillId="0" borderId="0" applyNumberFormat="0" applyBorder="0" applyProtection="0"/>
    <xf numFmtId="0" fontId="7" fillId="0" borderId="0"/>
    <xf numFmtId="0" fontId="8" fillId="0" borderId="0"/>
    <xf numFmtId="0" fontId="12" fillId="0" borderId="0"/>
    <xf numFmtId="0" fontId="7" fillId="0" borderId="0"/>
    <xf numFmtId="0" fontId="7" fillId="0" borderId="0"/>
    <xf numFmtId="0" fontId="19" fillId="0" borderId="0"/>
    <xf numFmtId="0" fontId="20" fillId="0" borderId="0"/>
    <xf numFmtId="0" fontId="8" fillId="0" borderId="0"/>
    <xf numFmtId="40" fontId="21" fillId="23" borderId="0">
      <alignment horizontal="right"/>
    </xf>
    <xf numFmtId="0" fontId="22" fillId="23" borderId="0">
      <alignment horizontal="right"/>
    </xf>
    <xf numFmtId="0" fontId="23" fillId="23" borderId="10"/>
    <xf numFmtId="0" fontId="23" fillId="23" borderId="10"/>
    <xf numFmtId="0" fontId="23" fillId="23" borderId="10"/>
    <xf numFmtId="0" fontId="23" fillId="23" borderId="10"/>
    <xf numFmtId="0" fontId="23" fillId="0" borderId="0" applyBorder="0">
      <alignment horizontal="centerContinuous"/>
    </xf>
    <xf numFmtId="0" fontId="24" fillId="0" borderId="0" applyBorder="0">
      <alignment horizontal="centerContinuous"/>
    </xf>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37" fontId="25" fillId="24" borderId="15"/>
    <xf numFmtId="0" fontId="7" fillId="0" borderId="0">
      <alignment vertical="top"/>
    </xf>
    <xf numFmtId="0" fontId="7" fillId="0" borderId="0"/>
    <xf numFmtId="43" fontId="8" fillId="0" borderId="0" applyFont="0" applyFill="0" applyBorder="0" applyAlignment="0" applyProtection="0"/>
    <xf numFmtId="44" fontId="8" fillId="0" borderId="0" applyFont="0" applyFill="0" applyBorder="0" applyAlignment="0" applyProtection="0"/>
    <xf numFmtId="0" fontId="7" fillId="0" borderId="0"/>
    <xf numFmtId="0" fontId="7" fillId="0" borderId="0">
      <alignment vertical="top"/>
    </xf>
    <xf numFmtId="181" fontId="26" fillId="0" borderId="7">
      <alignment horizontal="center"/>
    </xf>
    <xf numFmtId="0" fontId="27" fillId="0" borderId="16" applyNumberFormat="0" applyAlignment="0" applyProtection="0"/>
    <xf numFmtId="0" fontId="28" fillId="0" borderId="0" applyNumberFormat="0" applyAlignment="0" applyProtection="0"/>
    <xf numFmtId="0" fontId="29" fillId="0" borderId="0" applyNumberFormat="0" applyAlignment="0" applyProtection="0"/>
    <xf numFmtId="0" fontId="28" fillId="0" borderId="17" applyNumberFormat="0" applyAlignment="0" applyProtection="0"/>
    <xf numFmtId="0" fontId="30" fillId="0" borderId="18" applyNumberFormat="0" applyFill="0" applyAlignment="0">
      <alignment vertical="top"/>
    </xf>
    <xf numFmtId="0" fontId="31" fillId="0" borderId="17" applyNumberFormat="0" applyFill="0" applyAlignment="0"/>
    <xf numFmtId="0" fontId="29" fillId="0" borderId="0" applyNumberFormat="0" applyFill="0" applyAlignment="0"/>
    <xf numFmtId="0" fontId="10" fillId="25" borderId="19" applyNumberFormat="0" applyFont="0" applyAlignment="0" applyProtection="0"/>
    <xf numFmtId="0" fontId="10" fillId="26" borderId="19" applyNumberFormat="0" applyFont="0" applyAlignment="0" applyProtection="0"/>
    <xf numFmtId="0" fontId="10" fillId="27" borderId="19" applyNumberFormat="0" applyFont="0" applyAlignment="0" applyProtection="0"/>
    <xf numFmtId="0" fontId="32" fillId="0" borderId="0" applyNumberFormat="0" applyFill="0" applyBorder="0" applyAlignment="0" applyProtection="0"/>
    <xf numFmtId="180" fontId="33" fillId="17" borderId="6" applyNumberFormat="0" applyFont="0" applyAlignment="0" applyProtection="0"/>
    <xf numFmtId="0" fontId="10" fillId="28" borderId="19" applyNumberFormat="0" applyFont="0" applyAlignment="0" applyProtection="0"/>
    <xf numFmtId="0" fontId="7" fillId="21" borderId="0" applyAlignment="0" applyProtection="0"/>
    <xf numFmtId="43" fontId="7" fillId="0" borderId="0" applyFont="0" applyFill="0" applyBorder="0" applyAlignment="0" applyProtection="0"/>
    <xf numFmtId="0"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0" fontId="34" fillId="29" borderId="0"/>
    <xf numFmtId="172" fontId="33" fillId="0" borderId="0" applyFont="0" applyFill="0" applyBorder="0" applyProtection="0">
      <alignment vertical="top"/>
    </xf>
    <xf numFmtId="167" fontId="33" fillId="0" borderId="0" applyFont="0" applyFill="0" applyBorder="0" applyProtection="0">
      <alignment vertical="top"/>
    </xf>
    <xf numFmtId="0" fontId="35" fillId="19" borderId="0" applyNumberFormat="0" applyAlignment="0" applyProtection="0"/>
    <xf numFmtId="169" fontId="33" fillId="0" borderId="0" applyFont="0" applyFill="0" applyBorder="0" applyProtection="0">
      <alignment vertical="top"/>
    </xf>
    <xf numFmtId="0" fontId="36" fillId="0" borderId="7" applyNumberFormat="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30" borderId="0" applyNumberFormat="0" applyFont="0" applyAlignment="0" applyProtection="0"/>
    <xf numFmtId="0" fontId="3" fillId="20" borderId="20">
      <alignment vertical="center"/>
    </xf>
    <xf numFmtId="0" fontId="40" fillId="18" borderId="0" applyNumberFormat="0" applyAlignment="0" applyProtection="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8" fillId="0" borderId="0"/>
    <xf numFmtId="164" fontId="33" fillId="0" borderId="0" applyFont="0" applyFill="0" applyBorder="0" applyProtection="0">
      <alignment vertical="top"/>
    </xf>
    <xf numFmtId="0" fontId="8" fillId="0" borderId="0"/>
    <xf numFmtId="0" fontId="7" fillId="0" borderId="0"/>
    <xf numFmtId="0" fontId="7" fillId="0" borderId="0"/>
    <xf numFmtId="0" fontId="7" fillId="0" borderId="0">
      <alignment vertical="top"/>
    </xf>
    <xf numFmtId="0" fontId="19" fillId="0" borderId="0"/>
    <xf numFmtId="0" fontId="20" fillId="0" borderId="0"/>
    <xf numFmtId="0" fontId="12" fillId="0" borderId="0"/>
    <xf numFmtId="0" fontId="8" fillId="0" borderId="0"/>
    <xf numFmtId="0" fontId="7" fillId="31" borderId="21" applyNumberFormat="0" applyFont="0" applyAlignment="0" applyProtection="0"/>
    <xf numFmtId="0" fontId="7" fillId="31" borderId="21" applyNumberFormat="0" applyFont="0" applyAlignment="0" applyProtection="0"/>
    <xf numFmtId="0" fontId="7" fillId="31" borderId="21" applyNumberFormat="0" applyFont="0" applyAlignment="0" applyProtection="0"/>
    <xf numFmtId="0" fontId="7" fillId="31" borderId="21" applyNumberFormat="0" applyFont="0" applyAlignment="0" applyProtection="0"/>
    <xf numFmtId="0" fontId="7" fillId="31" borderId="21" applyNumberFormat="0" applyFont="0" applyAlignment="0" applyProtection="0"/>
    <xf numFmtId="0" fontId="7" fillId="31" borderId="21" applyNumberFormat="0" applyFont="0" applyAlignment="0" applyProtection="0"/>
    <xf numFmtId="0" fontId="23" fillId="23" borderId="10"/>
    <xf numFmtId="0" fontId="23" fillId="23" borderId="10"/>
    <xf numFmtId="0" fontId="23" fillId="23" borderId="10"/>
    <xf numFmtId="0" fontId="23" fillId="23" borderId="1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82" fontId="33" fillId="0" borderId="0" applyFont="0" applyFill="0" applyBorder="0" applyProtection="0">
      <alignment vertical="top"/>
    </xf>
    <xf numFmtId="0" fontId="41" fillId="0" borderId="0">
      <alignment vertical="top"/>
    </xf>
    <xf numFmtId="0" fontId="35" fillId="32" borderId="7" applyNumberFormat="0" applyAlignment="0" applyProtection="0"/>
    <xf numFmtId="180" fontId="10" fillId="33" borderId="6" applyNumberFormat="0" applyFont="0" applyAlignment="0"/>
    <xf numFmtId="0" fontId="34" fillId="34" borderId="0" applyBorder="0"/>
    <xf numFmtId="174" fontId="33" fillId="0" borderId="0" applyFont="0" applyFill="0" applyBorder="0" applyProtection="0">
      <alignment vertical="top"/>
    </xf>
    <xf numFmtId="0" fontId="42" fillId="0" borderId="0"/>
    <xf numFmtId="0" fontId="7" fillId="0" borderId="0"/>
  </cellStyleXfs>
  <cellXfs count="361">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3" fillId="0" borderId="0" xfId="0" applyFont="1" applyAlignment="1">
      <alignment vertical="top"/>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166" fontId="47" fillId="0" borderId="0" xfId="0" applyNumberFormat="1" applyFont="1" applyAlignment="1">
      <alignment horizontal="left" vertical="top"/>
    </xf>
    <xf numFmtId="0" fontId="48" fillId="0" borderId="0" xfId="0" applyFont="1" applyAlignment="1">
      <alignment horizontal="left" vertical="center"/>
    </xf>
    <xf numFmtId="0" fontId="50" fillId="0" borderId="0" xfId="0" applyFont="1" applyAlignment="1">
      <alignment vertical="top"/>
    </xf>
    <xf numFmtId="0" fontId="51"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165" fontId="53" fillId="0" borderId="0" xfId="0" applyNumberFormat="1" applyFont="1" applyAlignment="1">
      <alignment vertical="top"/>
    </xf>
    <xf numFmtId="0" fontId="51" fillId="6" borderId="0" xfId="0" applyFont="1" applyFill="1" applyAlignment="1">
      <alignment vertical="top"/>
    </xf>
    <xf numFmtId="0" fontId="53" fillId="6" borderId="0" xfId="0" applyFont="1" applyFill="1" applyAlignment="1">
      <alignment vertical="top"/>
    </xf>
    <xf numFmtId="172" fontId="53" fillId="0" borderId="0" xfId="4" applyFont="1">
      <alignment vertical="top"/>
    </xf>
    <xf numFmtId="0" fontId="53" fillId="5" borderId="0" xfId="0" applyFont="1" applyFill="1" applyAlignment="1">
      <alignment vertical="top"/>
    </xf>
    <xf numFmtId="0" fontId="51" fillId="5" borderId="0" xfId="0" applyFont="1" applyFill="1" applyAlignment="1">
      <alignment vertical="top"/>
    </xf>
    <xf numFmtId="0" fontId="50" fillId="0" borderId="0" xfId="0" applyFont="1" applyAlignment="1">
      <alignment vertical="center"/>
    </xf>
    <xf numFmtId="0" fontId="50" fillId="0" borderId="0" xfId="0" applyFont="1"/>
    <xf numFmtId="172" fontId="53" fillId="0" borderId="0" xfId="4" applyFont="1" applyAlignment="1">
      <alignment horizontal="left" vertical="top"/>
    </xf>
    <xf numFmtId="0" fontId="51" fillId="0" borderId="0" xfId="0" applyFont="1" applyAlignment="1">
      <alignment vertical="center"/>
    </xf>
    <xf numFmtId="0" fontId="51" fillId="6" borderId="0" xfId="0" applyFont="1" applyFill="1" applyAlignment="1">
      <alignment vertical="center"/>
    </xf>
    <xf numFmtId="0" fontId="53" fillId="0" borderId="0" xfId="0" applyFont="1" applyAlignment="1">
      <alignment vertical="center"/>
    </xf>
    <xf numFmtId="171" fontId="53" fillId="0" borderId="0" xfId="0" applyNumberFormat="1" applyFont="1" applyAlignment="1">
      <alignment vertical="center"/>
    </xf>
    <xf numFmtId="172" fontId="53" fillId="0" borderId="0" xfId="4" applyFont="1" applyAlignment="1">
      <alignment vertical="center"/>
    </xf>
    <xf numFmtId="165" fontId="53" fillId="0" borderId="0" xfId="0" applyNumberFormat="1" applyFont="1" applyAlignment="1">
      <alignment vertical="center"/>
    </xf>
    <xf numFmtId="0" fontId="51" fillId="0" borderId="0" xfId="0" applyFont="1" applyAlignment="1">
      <alignment horizontal="left" vertical="center"/>
    </xf>
    <xf numFmtId="0" fontId="53" fillId="0" borderId="0" xfId="0" applyFont="1" applyAlignment="1">
      <alignment horizontal="left" vertical="center"/>
    </xf>
    <xf numFmtId="172" fontId="53" fillId="0" borderId="0" xfId="4" applyFont="1" applyAlignment="1">
      <alignment horizontal="left" vertical="center"/>
    </xf>
    <xf numFmtId="165" fontId="53" fillId="0" borderId="0" xfId="0" applyNumberFormat="1" applyFont="1" applyAlignment="1">
      <alignment horizontal="left" vertical="center"/>
    </xf>
    <xf numFmtId="0" fontId="50" fillId="0" borderId="0" xfId="0" applyFont="1" applyAlignment="1">
      <alignment horizontal="center"/>
    </xf>
    <xf numFmtId="0" fontId="55" fillId="0" borderId="0" xfId="0" applyFont="1"/>
    <xf numFmtId="0" fontId="56" fillId="2" borderId="0" xfId="0" applyFont="1" applyFill="1" applyAlignment="1">
      <alignment vertical="top"/>
    </xf>
    <xf numFmtId="0" fontId="57" fillId="2" borderId="0" xfId="0" applyFont="1" applyFill="1" applyAlignment="1">
      <alignment vertical="top"/>
    </xf>
    <xf numFmtId="0" fontId="57" fillId="0" borderId="0" xfId="0" applyFont="1" applyAlignment="1">
      <alignment vertical="top"/>
    </xf>
    <xf numFmtId="0" fontId="57" fillId="0" borderId="0" xfId="0" applyFont="1"/>
    <xf numFmtId="0" fontId="57" fillId="0" borderId="0" xfId="0" applyFont="1" applyAlignment="1">
      <alignment horizontal="center"/>
    </xf>
    <xf numFmtId="0" fontId="56" fillId="35" borderId="0" xfId="0" applyFont="1" applyFill="1"/>
    <xf numFmtId="0" fontId="57" fillId="35" borderId="0" xfId="0" applyFont="1" applyFill="1"/>
    <xf numFmtId="0" fontId="57" fillId="35" borderId="0" xfId="0" applyFont="1" applyFill="1" applyAlignment="1">
      <alignment horizontal="center"/>
    </xf>
    <xf numFmtId="0" fontId="58" fillId="0" borderId="0" xfId="0" applyFont="1"/>
    <xf numFmtId="0" fontId="56" fillId="0" borderId="0" xfId="0" applyFont="1"/>
    <xf numFmtId="0" fontId="56" fillId="0" borderId="0" xfId="0" applyFont="1" applyAlignment="1">
      <alignment horizontal="center"/>
    </xf>
    <xf numFmtId="0" fontId="57" fillId="36" borderId="7" xfId="0" applyFont="1" applyFill="1" applyBorder="1" applyAlignment="1">
      <alignment horizontal="center"/>
    </xf>
    <xf numFmtId="0" fontId="57" fillId="36" borderId="7" xfId="0" applyFont="1" applyFill="1" applyBorder="1"/>
    <xf numFmtId="14" fontId="57" fillId="36" borderId="7" xfId="0" applyNumberFormat="1" applyFont="1" applyFill="1" applyBorder="1" applyAlignment="1">
      <alignment horizontal="center"/>
    </xf>
    <xf numFmtId="0" fontId="59" fillId="2" borderId="0" xfId="0" applyFont="1" applyFill="1" applyAlignment="1">
      <alignment vertical="top"/>
    </xf>
    <xf numFmtId="0" fontId="57" fillId="36" borderId="7" xfId="0" quotePrefix="1" applyFont="1" applyFill="1" applyBorder="1" applyAlignment="1">
      <alignment horizontal="center"/>
    </xf>
    <xf numFmtId="0" fontId="44" fillId="0" borderId="0" xfId="0" applyFont="1" applyAlignment="1">
      <alignment vertical="center"/>
    </xf>
    <xf numFmtId="0" fontId="50" fillId="0" borderId="0" xfId="0" applyFont="1" applyAlignment="1">
      <alignment horizontal="center" vertical="center"/>
    </xf>
    <xf numFmtId="0" fontId="50" fillId="0" borderId="0" xfId="0" applyFont="1" applyAlignment="1">
      <alignment wrapText="1"/>
    </xf>
    <xf numFmtId="0" fontId="55" fillId="0" borderId="0" xfId="0" applyFont="1" applyAlignment="1">
      <alignment horizontal="center" wrapText="1"/>
    </xf>
    <xf numFmtId="0" fontId="50" fillId="17" borderId="7" xfId="0" applyFont="1" applyFill="1" applyBorder="1"/>
    <xf numFmtId="0" fontId="53" fillId="6" borderId="0" xfId="0" applyFont="1" applyFill="1" applyAlignment="1">
      <alignment vertical="center"/>
    </xf>
    <xf numFmtId="0" fontId="50" fillId="17" borderId="7" xfId="0" applyFont="1" applyFill="1" applyBorder="1" applyAlignment="1">
      <alignment wrapText="1"/>
    </xf>
    <xf numFmtId="0" fontId="55" fillId="0" borderId="0" xfId="0" applyFont="1" applyAlignment="1">
      <alignment horizontal="center" vertical="center"/>
    </xf>
    <xf numFmtId="0" fontId="50" fillId="0" borderId="0" xfId="0" applyFont="1" applyAlignment="1">
      <alignment vertical="center" wrapText="1"/>
    </xf>
    <xf numFmtId="0" fontId="60" fillId="0" borderId="0" xfId="1" applyNumberFormat="1" applyFont="1" applyAlignment="1">
      <alignment horizontal="center" vertical="center"/>
    </xf>
    <xf numFmtId="0" fontId="60" fillId="0" borderId="0" xfId="1" applyNumberFormat="1" applyFont="1" applyAlignment="1">
      <alignment horizontal="center" wrapText="1"/>
    </xf>
    <xf numFmtId="0" fontId="50" fillId="17" borderId="7" xfId="0" applyFont="1" applyFill="1" applyBorder="1" applyAlignment="1">
      <alignment vertical="center" wrapText="1"/>
    </xf>
    <xf numFmtId="0" fontId="50" fillId="3" borderId="0" xfId="0" applyFont="1" applyFill="1"/>
    <xf numFmtId="0" fontId="60" fillId="3" borderId="0" xfId="1" applyNumberFormat="1" applyFont="1" applyFill="1" applyAlignment="1">
      <alignment vertical="center"/>
    </xf>
    <xf numFmtId="0" fontId="62" fillId="0" borderId="0" xfId="0" applyFont="1" applyAlignment="1">
      <alignment vertical="center"/>
    </xf>
    <xf numFmtId="0" fontId="63" fillId="0" borderId="0" xfId="0" applyFont="1" applyAlignment="1">
      <alignment vertical="center"/>
    </xf>
    <xf numFmtId="0" fontId="61" fillId="0" borderId="0" xfId="0" applyFont="1" applyAlignment="1">
      <alignment vertical="center"/>
    </xf>
    <xf numFmtId="0" fontId="49" fillId="0" borderId="0" xfId="0" applyFont="1" applyAlignment="1">
      <alignment vertical="center"/>
    </xf>
    <xf numFmtId="0" fontId="61" fillId="0" borderId="0" xfId="0" applyFont="1" applyAlignment="1">
      <alignment horizontal="center" vertical="center"/>
    </xf>
    <xf numFmtId="0" fontId="52" fillId="0" borderId="0" xfId="0" applyFont="1" applyAlignment="1">
      <alignment vertical="center"/>
    </xf>
    <xf numFmtId="167" fontId="51" fillId="0" borderId="0" xfId="2" applyFont="1" applyAlignment="1">
      <alignment horizontal="center" vertical="center"/>
    </xf>
    <xf numFmtId="0" fontId="53" fillId="5" borderId="0" xfId="0" applyFont="1" applyFill="1" applyAlignment="1">
      <alignment horizontal="center" vertical="center"/>
    </xf>
    <xf numFmtId="168" fontId="53" fillId="0" borderId="0" xfId="0" applyNumberFormat="1" applyFont="1" applyAlignment="1">
      <alignment horizontal="center" vertical="center"/>
    </xf>
    <xf numFmtId="0" fontId="53" fillId="0" borderId="0" xfId="0" applyFont="1" applyAlignment="1">
      <alignment horizontal="center" vertical="center"/>
    </xf>
    <xf numFmtId="0" fontId="51" fillId="6" borderId="0" xfId="0" applyFont="1" applyFill="1" applyAlignment="1">
      <alignment horizontal="center" vertical="center"/>
    </xf>
    <xf numFmtId="0" fontId="51" fillId="0" borderId="3" xfId="0" applyFont="1" applyBorder="1" applyAlignment="1">
      <alignment vertical="center"/>
    </xf>
    <xf numFmtId="0" fontId="53" fillId="0" borderId="3" xfId="0" applyFont="1" applyBorder="1" applyAlignment="1">
      <alignment vertical="center"/>
    </xf>
    <xf numFmtId="165" fontId="51" fillId="0" borderId="0" xfId="0" applyNumberFormat="1" applyFont="1" applyAlignment="1">
      <alignment vertical="center"/>
    </xf>
    <xf numFmtId="172" fontId="53" fillId="7" borderId="4" xfId="4" applyFont="1" applyFill="1" applyBorder="1" applyAlignment="1">
      <alignment horizontal="center" vertical="center"/>
    </xf>
    <xf numFmtId="165" fontId="53" fillId="0" borderId="0" xfId="0" applyNumberFormat="1" applyFont="1" applyAlignment="1">
      <alignment horizontal="center" vertical="center"/>
    </xf>
    <xf numFmtId="172" fontId="53" fillId="0" borderId="0" xfId="4" applyFont="1" applyAlignment="1">
      <alignment horizontal="center" vertical="center"/>
    </xf>
    <xf numFmtId="168" fontId="53" fillId="7" borderId="4" xfId="0" applyNumberFormat="1" applyFont="1" applyFill="1" applyBorder="1" applyAlignment="1">
      <alignment horizontal="center" vertical="center"/>
    </xf>
    <xf numFmtId="168" fontId="53" fillId="0" borderId="0" xfId="0" applyNumberFormat="1" applyFont="1" applyAlignment="1">
      <alignment horizontal="left" vertical="center"/>
    </xf>
    <xf numFmtId="0" fontId="53" fillId="7" borderId="4" xfId="0" applyFont="1" applyFill="1" applyBorder="1" applyAlignment="1">
      <alignment horizontal="center" vertical="center"/>
    </xf>
    <xf numFmtId="171" fontId="51" fillId="0" borderId="0" xfId="0" applyNumberFormat="1" applyFont="1" applyAlignment="1">
      <alignment vertical="center"/>
    </xf>
    <xf numFmtId="171" fontId="52" fillId="0" borderId="0" xfId="0" applyNumberFormat="1" applyFont="1" applyAlignment="1">
      <alignment vertical="center"/>
    </xf>
    <xf numFmtId="173" fontId="53" fillId="0" borderId="0" xfId="0" applyNumberFormat="1" applyFont="1" applyAlignment="1">
      <alignment vertical="center"/>
    </xf>
    <xf numFmtId="164" fontId="53" fillId="7" borderId="4" xfId="0" applyNumberFormat="1" applyFont="1" applyFill="1" applyBorder="1" applyAlignment="1">
      <alignment horizontal="center" vertical="center"/>
    </xf>
    <xf numFmtId="171" fontId="53" fillId="0" borderId="0" xfId="0" applyNumberFormat="1" applyFont="1" applyAlignment="1">
      <alignment horizontal="center" vertical="center"/>
    </xf>
    <xf numFmtId="171" fontId="53" fillId="5" borderId="4" xfId="0" applyNumberFormat="1" applyFont="1" applyFill="1" applyBorder="1" applyAlignment="1">
      <alignment horizontal="center" vertical="center"/>
    </xf>
    <xf numFmtId="165" fontId="50" fillId="0" borderId="0" xfId="0" applyNumberFormat="1" applyFont="1" applyAlignment="1">
      <alignment vertical="center"/>
    </xf>
    <xf numFmtId="165" fontId="50" fillId="0" borderId="0" xfId="0" applyNumberFormat="1" applyFont="1" applyAlignment="1">
      <alignment horizontal="center" vertical="center"/>
    </xf>
    <xf numFmtId="2" fontId="53" fillId="7" borderId="4" xfId="6" applyNumberFormat="1" applyFont="1" applyFill="1" applyBorder="1" applyAlignment="1">
      <alignment horizontal="center" vertical="center"/>
    </xf>
    <xf numFmtId="0" fontId="51" fillId="6" borderId="0" xfId="0" applyFont="1" applyFill="1" applyAlignment="1">
      <alignment horizontal="center" vertical="top"/>
    </xf>
    <xf numFmtId="165" fontId="51" fillId="0" borderId="0" xfId="0" applyNumberFormat="1" applyFont="1" applyAlignment="1">
      <alignment vertical="top"/>
    </xf>
    <xf numFmtId="165" fontId="50" fillId="0" borderId="0" xfId="0" applyNumberFormat="1" applyFont="1" applyAlignment="1">
      <alignment vertical="top"/>
    </xf>
    <xf numFmtId="0" fontId="50" fillId="0" borderId="0" xfId="0" applyFont="1" applyAlignment="1">
      <alignment horizontal="right"/>
    </xf>
    <xf numFmtId="165" fontId="50" fillId="0" borderId="0" xfId="0" applyNumberFormat="1" applyFont="1" applyAlignment="1">
      <alignment horizontal="center" vertical="top"/>
    </xf>
    <xf numFmtId="0" fontId="51" fillId="0" borderId="3" xfId="0" applyFont="1" applyBorder="1" applyAlignment="1">
      <alignment vertical="top"/>
    </xf>
    <xf numFmtId="0" fontId="53" fillId="0" borderId="3" xfId="0" applyFont="1" applyBorder="1" applyAlignment="1">
      <alignment vertical="top"/>
    </xf>
    <xf numFmtId="165" fontId="53" fillId="0" borderId="0" xfId="0" applyNumberFormat="1" applyFont="1" applyAlignment="1">
      <alignment horizontal="left" vertical="top" indent="1"/>
    </xf>
    <xf numFmtId="165" fontId="50" fillId="0" borderId="0" xfId="0" applyNumberFormat="1" applyFont="1" applyAlignment="1">
      <alignment horizontal="left" vertical="top"/>
    </xf>
    <xf numFmtId="165" fontId="53" fillId="0" borderId="0" xfId="0" applyNumberFormat="1" applyFont="1" applyAlignment="1">
      <alignment horizontal="center" vertical="top"/>
    </xf>
    <xf numFmtId="0" fontId="50" fillId="0" borderId="0" xfId="0" applyFont="1" applyAlignment="1">
      <alignment horizontal="center" vertical="top"/>
    </xf>
    <xf numFmtId="0" fontId="53" fillId="0" borderId="0" xfId="0" applyFont="1" applyAlignment="1">
      <alignment horizontal="center" vertical="top"/>
    </xf>
    <xf numFmtId="0" fontId="52" fillId="5" borderId="0" xfId="0" applyFont="1" applyFill="1" applyAlignment="1">
      <alignment vertical="top"/>
    </xf>
    <xf numFmtId="0" fontId="51" fillId="5" borderId="0" xfId="0" applyFont="1" applyFill="1" applyAlignment="1">
      <alignment horizontal="right" vertical="top"/>
    </xf>
    <xf numFmtId="0" fontId="53" fillId="5" borderId="0" xfId="0" applyFont="1" applyFill="1" applyAlignment="1">
      <alignment horizontal="center" vertical="top"/>
    </xf>
    <xf numFmtId="0" fontId="51" fillId="5" borderId="0" xfId="0" applyFont="1" applyFill="1" applyAlignment="1">
      <alignment horizontal="center" vertical="top"/>
    </xf>
    <xf numFmtId="0" fontId="57" fillId="0" borderId="0" xfId="0" applyFont="1" applyAlignment="1">
      <alignment vertical="center"/>
    </xf>
    <xf numFmtId="0" fontId="57" fillId="0" borderId="0" xfId="0" applyFont="1" applyAlignment="1">
      <alignment horizontal="center" vertical="center"/>
    </xf>
    <xf numFmtId="179" fontId="53" fillId="7" borderId="4" xfId="6" applyNumberFormat="1" applyFont="1" applyFill="1" applyBorder="1" applyAlignment="1">
      <alignment horizontal="center" vertical="center"/>
    </xf>
    <xf numFmtId="1" fontId="53" fillId="7" borderId="4" xfId="6" applyNumberFormat="1" applyFont="1" applyFill="1" applyBorder="1" applyAlignment="1">
      <alignment horizontal="center" vertical="center"/>
    </xf>
    <xf numFmtId="0" fontId="51" fillId="0" borderId="5" xfId="0" applyFont="1" applyBorder="1" applyAlignment="1">
      <alignment vertical="center"/>
    </xf>
    <xf numFmtId="171" fontId="52" fillId="0" borderId="5" xfId="0" applyNumberFormat="1" applyFont="1" applyBorder="1" applyAlignment="1">
      <alignment vertical="center"/>
    </xf>
    <xf numFmtId="0" fontId="53" fillId="0" borderId="5" xfId="0" applyFont="1" applyBorder="1" applyAlignment="1">
      <alignment vertical="center"/>
    </xf>
    <xf numFmtId="171" fontId="53" fillId="0" borderId="5" xfId="0" applyNumberFormat="1" applyFont="1" applyBorder="1" applyAlignment="1">
      <alignment vertical="center"/>
    </xf>
    <xf numFmtId="0" fontId="50" fillId="0" borderId="5" xfId="0" applyFont="1" applyBorder="1" applyAlignment="1">
      <alignment vertical="center"/>
    </xf>
    <xf numFmtId="2" fontId="53" fillId="0" borderId="0" xfId="6" applyNumberFormat="1" applyFont="1" applyFill="1" applyBorder="1" applyAlignment="1">
      <alignment horizontal="center" vertical="center"/>
    </xf>
    <xf numFmtId="0" fontId="48" fillId="0" borderId="0" xfId="0" applyFont="1" applyAlignment="1">
      <alignment horizontal="center" vertical="center"/>
    </xf>
    <xf numFmtId="166" fontId="54" fillId="0" borderId="0" xfId="0" applyNumberFormat="1" applyFont="1" applyAlignment="1">
      <alignment horizontal="center" vertical="center"/>
    </xf>
    <xf numFmtId="0" fontId="51" fillId="0" borderId="0" xfId="0" applyFont="1" applyAlignment="1">
      <alignment horizontal="center" vertical="center"/>
    </xf>
    <xf numFmtId="0" fontId="53" fillId="8" borderId="4" xfId="0" applyFont="1" applyFill="1" applyBorder="1" applyAlignment="1">
      <alignment horizontal="center" vertical="center"/>
    </xf>
    <xf numFmtId="0" fontId="53" fillId="6" borderId="4" xfId="0" applyFont="1" applyFill="1" applyBorder="1" applyAlignment="1">
      <alignment horizontal="center" vertical="center"/>
    </xf>
    <xf numFmtId="0" fontId="53" fillId="5" borderId="4" xfId="0" applyFont="1" applyFill="1" applyBorder="1" applyAlignment="1">
      <alignment horizontal="center" vertical="center"/>
    </xf>
    <xf numFmtId="0" fontId="53" fillId="0" borderId="0" xfId="0" applyFont="1" applyAlignment="1">
      <alignment horizontal="center"/>
    </xf>
    <xf numFmtId="0" fontId="53" fillId="5" borderId="4" xfId="0" applyFont="1" applyFill="1" applyBorder="1" applyAlignment="1">
      <alignment horizontal="center" vertical="top"/>
    </xf>
    <xf numFmtId="165" fontId="53" fillId="0" borderId="0" xfId="0" applyNumberFormat="1" applyFont="1" applyAlignment="1">
      <alignment horizontal="center"/>
    </xf>
    <xf numFmtId="172" fontId="53" fillId="0" borderId="0" xfId="4" applyFont="1" applyAlignment="1">
      <alignment horizontal="center" vertical="top"/>
    </xf>
    <xf numFmtId="167" fontId="51" fillId="0" borderId="0" xfId="2" applyFont="1" applyFill="1" applyAlignment="1">
      <alignment horizontal="center" vertical="center"/>
    </xf>
    <xf numFmtId="1" fontId="53" fillId="0" borderId="0" xfId="6" applyNumberFormat="1" applyFont="1" applyFill="1" applyBorder="1" applyAlignment="1">
      <alignment horizontal="center" vertical="center"/>
    </xf>
    <xf numFmtId="0" fontId="46" fillId="0" borderId="0" xfId="0" applyFont="1" applyAlignment="1">
      <alignment horizontal="center" vertical="top"/>
    </xf>
    <xf numFmtId="0" fontId="64" fillId="0" borderId="0" xfId="0" applyFont="1" applyAlignment="1">
      <alignment vertical="center"/>
    </xf>
    <xf numFmtId="0" fontId="64" fillId="0" borderId="0" xfId="0" applyFont="1" applyAlignment="1">
      <alignment horizontal="left" vertical="center"/>
    </xf>
    <xf numFmtId="0" fontId="64" fillId="0" borderId="0" xfId="0" applyFont="1" applyAlignment="1">
      <alignment horizontal="center" vertical="center"/>
    </xf>
    <xf numFmtId="0" fontId="65" fillId="0" borderId="0" xfId="0" applyFont="1" applyAlignment="1">
      <alignment vertical="center"/>
    </xf>
    <xf numFmtId="166" fontId="47" fillId="0" borderId="0" xfId="0" applyNumberFormat="1" applyFont="1" applyAlignment="1">
      <alignment horizontal="center" vertical="center"/>
    </xf>
    <xf numFmtId="167" fontId="62" fillId="0" borderId="0" xfId="2" applyFont="1" applyAlignment="1">
      <alignment vertical="center"/>
    </xf>
    <xf numFmtId="0" fontId="61" fillId="5" borderId="0" xfId="0" applyFont="1" applyFill="1" applyAlignment="1">
      <alignment horizontal="right" vertical="center"/>
    </xf>
    <xf numFmtId="168" fontId="61" fillId="0" borderId="0" xfId="0" applyNumberFormat="1" applyFont="1" applyAlignment="1">
      <alignment vertical="center"/>
    </xf>
    <xf numFmtId="0" fontId="62" fillId="0" borderId="0" xfId="0" applyFont="1" applyAlignment="1">
      <alignment horizontal="right" vertical="center"/>
    </xf>
    <xf numFmtId="0" fontId="62" fillId="0" borderId="0" xfId="0" applyFont="1" applyAlignment="1">
      <alignment horizontal="center" vertical="center"/>
    </xf>
    <xf numFmtId="0" fontId="62" fillId="6" borderId="0" xfId="0" applyFont="1" applyFill="1" applyAlignment="1">
      <alignment vertical="center"/>
    </xf>
    <xf numFmtId="0" fontId="61" fillId="6" borderId="0" xfId="0" applyFont="1" applyFill="1" applyAlignment="1">
      <alignment vertical="center"/>
    </xf>
    <xf numFmtId="0" fontId="62" fillId="6" borderId="0" xfId="0" applyFont="1" applyFill="1" applyAlignment="1">
      <alignment horizontal="center" vertical="center"/>
    </xf>
    <xf numFmtId="0" fontId="66" fillId="0" borderId="0" xfId="0" applyFont="1" applyAlignment="1">
      <alignment vertical="center"/>
    </xf>
    <xf numFmtId="0" fontId="66" fillId="0" borderId="0" xfId="0" applyFont="1" applyAlignment="1">
      <alignment horizontal="center" vertical="center"/>
    </xf>
    <xf numFmtId="1" fontId="57" fillId="0" borderId="0" xfId="0" applyNumberFormat="1" applyFont="1" applyAlignment="1">
      <alignment vertical="center"/>
    </xf>
    <xf numFmtId="2" fontId="57" fillId="0" borderId="0" xfId="0" applyNumberFormat="1" applyFont="1" applyAlignment="1">
      <alignment horizontal="right" vertical="center"/>
    </xf>
    <xf numFmtId="1" fontId="66" fillId="0" borderId="0" xfId="0" applyNumberFormat="1" applyFont="1" applyAlignment="1">
      <alignment horizontal="center" vertical="center"/>
    </xf>
    <xf numFmtId="0" fontId="62" fillId="5" borderId="0" xfId="0" applyFont="1" applyFill="1" applyAlignment="1">
      <alignment horizontal="center" vertical="center"/>
    </xf>
    <xf numFmtId="0" fontId="57" fillId="5" borderId="0" xfId="0" applyFont="1" applyFill="1" applyAlignment="1">
      <alignment vertical="center"/>
    </xf>
    <xf numFmtId="0" fontId="67" fillId="0" borderId="0" xfId="0" applyFont="1" applyAlignment="1">
      <alignment vertical="center"/>
    </xf>
    <xf numFmtId="0" fontId="67" fillId="0" borderId="0" xfId="0" applyFont="1" applyAlignment="1">
      <alignment horizontal="center" vertical="center"/>
    </xf>
    <xf numFmtId="175" fontId="67" fillId="0" borderId="0" xfId="0" applyNumberFormat="1" applyFont="1" applyAlignment="1">
      <alignment vertical="center"/>
    </xf>
    <xf numFmtId="175" fontId="57" fillId="0" borderId="0" xfId="0" applyNumberFormat="1" applyFont="1" applyAlignment="1">
      <alignment vertical="center"/>
    </xf>
    <xf numFmtId="0" fontId="56" fillId="0" borderId="0" xfId="0" applyFont="1" applyAlignment="1">
      <alignment vertical="center"/>
    </xf>
    <xf numFmtId="2" fontId="57" fillId="0" borderId="0" xfId="0" applyNumberFormat="1" applyFont="1" applyAlignment="1">
      <alignment vertical="center"/>
    </xf>
    <xf numFmtId="1" fontId="57" fillId="0" borderId="0" xfId="0" applyNumberFormat="1" applyFont="1" applyAlignment="1">
      <alignment horizontal="center" vertical="center"/>
    </xf>
    <xf numFmtId="1" fontId="61" fillId="0" borderId="0" xfId="0" applyNumberFormat="1" applyFont="1" applyAlignment="1">
      <alignment horizontal="center" vertical="center"/>
    </xf>
    <xf numFmtId="1" fontId="57" fillId="0" borderId="0" xfId="0" applyNumberFormat="1" applyFont="1" applyAlignment="1">
      <alignment horizontal="right" vertical="center"/>
    </xf>
    <xf numFmtId="2" fontId="67" fillId="0" borderId="0" xfId="0" applyNumberFormat="1" applyFont="1" applyAlignment="1">
      <alignment horizontal="right" vertical="center"/>
    </xf>
    <xf numFmtId="1" fontId="66" fillId="0" borderId="0" xfId="0" applyNumberFormat="1" applyFont="1" applyAlignment="1">
      <alignment vertical="center"/>
    </xf>
    <xf numFmtId="2" fontId="67" fillId="0" borderId="0" xfId="0" applyNumberFormat="1" applyFont="1" applyAlignment="1">
      <alignment vertical="center"/>
    </xf>
    <xf numFmtId="178" fontId="57" fillId="0" borderId="0" xfId="6" applyNumberFormat="1" applyFont="1" applyAlignment="1">
      <alignment horizontal="center" vertical="center"/>
    </xf>
    <xf numFmtId="0" fontId="66" fillId="0" borderId="0" xfId="0" applyFont="1" applyAlignment="1">
      <alignment horizontal="right" vertical="center"/>
    </xf>
    <xf numFmtId="0" fontId="57" fillId="0" borderId="0" xfId="0" applyFont="1" applyAlignment="1">
      <alignment horizontal="right" vertical="center"/>
    </xf>
    <xf numFmtId="178" fontId="57" fillId="0" borderId="0" xfId="6" applyNumberFormat="1" applyFont="1" applyAlignment="1">
      <alignment horizontal="right" vertical="center"/>
    </xf>
    <xf numFmtId="1" fontId="66" fillId="0" borderId="0" xfId="0" applyNumberFormat="1" applyFont="1" applyAlignment="1">
      <alignment horizontal="right" vertical="center"/>
    </xf>
    <xf numFmtId="2" fontId="66" fillId="0" borderId="0" xfId="0" applyNumberFormat="1" applyFont="1" applyAlignment="1">
      <alignment horizontal="right" vertical="center"/>
    </xf>
    <xf numFmtId="179" fontId="66" fillId="0" borderId="0" xfId="0" applyNumberFormat="1" applyFont="1" applyAlignment="1">
      <alignment horizontal="right" vertical="center"/>
    </xf>
    <xf numFmtId="175" fontId="53" fillId="7" borderId="4" xfId="6" applyNumberFormat="1" applyFont="1" applyFill="1" applyBorder="1" applyAlignment="1">
      <alignment horizontal="center" vertical="center"/>
    </xf>
    <xf numFmtId="179" fontId="66" fillId="0" borderId="0" xfId="0" applyNumberFormat="1" applyFont="1" applyAlignment="1">
      <alignment vertical="center"/>
    </xf>
    <xf numFmtId="2" fontId="66" fillId="0" borderId="0" xfId="0" applyNumberFormat="1" applyFont="1" applyAlignment="1">
      <alignment vertical="center"/>
    </xf>
    <xf numFmtId="178" fontId="53" fillId="0" borderId="0" xfId="6" applyNumberFormat="1" applyFont="1" applyAlignment="1">
      <alignment vertical="center"/>
    </xf>
    <xf numFmtId="0" fontId="62" fillId="6" borderId="0" xfId="0" applyFont="1" applyFill="1" applyAlignment="1">
      <alignment vertical="top"/>
    </xf>
    <xf numFmtId="0" fontId="61" fillId="6" borderId="0" xfId="0" applyFont="1" applyFill="1" applyAlignment="1">
      <alignment vertical="top"/>
    </xf>
    <xf numFmtId="0" fontId="62" fillId="6" borderId="0" xfId="0" applyFont="1" applyFill="1" applyAlignment="1">
      <alignment horizontal="left" vertical="top"/>
    </xf>
    <xf numFmtId="0" fontId="62" fillId="0" borderId="0" xfId="0" applyFont="1" applyAlignment="1">
      <alignment vertical="top"/>
    </xf>
    <xf numFmtId="0" fontId="63" fillId="0" borderId="0" xfId="0" applyFont="1" applyAlignment="1">
      <alignment vertical="top"/>
    </xf>
    <xf numFmtId="0" fontId="61" fillId="0" borderId="0" xfId="0" applyFont="1" applyAlignment="1">
      <alignment horizontal="right" vertical="top"/>
    </xf>
    <xf numFmtId="0" fontId="61" fillId="0" borderId="0" xfId="0" applyFont="1" applyAlignment="1">
      <alignment horizontal="center"/>
    </xf>
    <xf numFmtId="0" fontId="61" fillId="0" borderId="0" xfId="0" applyFont="1" applyAlignment="1">
      <alignment vertical="top"/>
    </xf>
    <xf numFmtId="0" fontId="61" fillId="7" borderId="0" xfId="0" applyFont="1" applyFill="1" applyAlignment="1">
      <alignment horizontal="left" vertical="top"/>
    </xf>
    <xf numFmtId="0" fontId="61" fillId="0" borderId="0" xfId="0" applyFont="1" applyAlignment="1">
      <alignment horizontal="left" vertical="top"/>
    </xf>
    <xf numFmtId="0" fontId="61" fillId="5" borderId="0" xfId="0" applyFont="1" applyFill="1" applyAlignment="1">
      <alignment horizontal="left" vertical="top"/>
    </xf>
    <xf numFmtId="0" fontId="61" fillId="10" borderId="0" xfId="0" applyFont="1" applyFill="1" applyAlignment="1">
      <alignment horizontal="left" vertical="top"/>
    </xf>
    <xf numFmtId="0" fontId="61" fillId="11" borderId="0" xfId="0" applyFont="1" applyFill="1" applyAlignment="1">
      <alignment horizontal="left" vertical="top"/>
    </xf>
    <xf numFmtId="0" fontId="61" fillId="12" borderId="0" xfId="0" applyFont="1" applyFill="1" applyAlignment="1">
      <alignment horizontal="left" vertical="top"/>
    </xf>
    <xf numFmtId="0" fontId="68" fillId="0" borderId="0" xfId="0" applyFont="1" applyAlignment="1">
      <alignment vertical="top"/>
    </xf>
    <xf numFmtId="0" fontId="69" fillId="0" borderId="0" xfId="0" applyFont="1" applyAlignment="1">
      <alignment vertical="top"/>
    </xf>
    <xf numFmtId="0" fontId="61" fillId="7" borderId="0" xfId="0" applyFont="1" applyFill="1" applyAlignment="1">
      <alignment vertical="top"/>
    </xf>
    <xf numFmtId="0" fontId="61" fillId="5" borderId="0" xfId="0" applyFont="1" applyFill="1" applyAlignment="1">
      <alignment vertical="top"/>
    </xf>
    <xf numFmtId="0" fontId="68" fillId="5" borderId="0" xfId="0" applyFont="1" applyFill="1" applyAlignment="1">
      <alignment vertical="top"/>
    </xf>
    <xf numFmtId="0" fontId="61" fillId="10" borderId="0" xfId="0" applyFont="1" applyFill="1" applyAlignment="1">
      <alignment vertical="top"/>
    </xf>
    <xf numFmtId="0" fontId="61" fillId="11" borderId="0" xfId="0" applyFont="1" applyFill="1" applyAlignment="1">
      <alignment vertical="top"/>
    </xf>
    <xf numFmtId="0" fontId="61" fillId="9" borderId="0" xfId="0" applyFont="1" applyFill="1" applyAlignment="1">
      <alignment vertical="top"/>
    </xf>
    <xf numFmtId="0" fontId="61" fillId="12" borderId="0" xfId="0" applyFont="1" applyFill="1" applyAlignment="1">
      <alignment vertical="top"/>
    </xf>
    <xf numFmtId="0" fontId="61" fillId="13" borderId="0" xfId="0" applyFont="1" applyFill="1" applyAlignment="1">
      <alignment vertical="top"/>
    </xf>
    <xf numFmtId="0" fontId="61" fillId="4" borderId="0" xfId="0" applyFont="1" applyFill="1" applyAlignment="1">
      <alignment vertical="top"/>
    </xf>
    <xf numFmtId="0" fontId="61" fillId="14" borderId="0" xfId="0" applyFont="1" applyFill="1" applyAlignment="1">
      <alignment vertical="top"/>
    </xf>
    <xf numFmtId="0" fontId="61" fillId="15" borderId="0" xfId="0" applyFont="1" applyFill="1" applyAlignment="1">
      <alignment vertical="top"/>
    </xf>
    <xf numFmtId="0" fontId="61" fillId="0" borderId="0" xfId="0" applyFont="1" applyAlignment="1">
      <alignment horizontal="center" vertical="top"/>
    </xf>
    <xf numFmtId="167" fontId="62" fillId="0" borderId="0" xfId="2" applyFont="1">
      <alignment vertical="top"/>
    </xf>
    <xf numFmtId="0" fontId="47" fillId="0" borderId="0" xfId="0" applyFont="1" applyAlignment="1">
      <alignment horizontal="left" vertical="top"/>
    </xf>
    <xf numFmtId="0" fontId="47" fillId="0" borderId="0" xfId="0" applyFont="1" applyAlignment="1">
      <alignment horizontal="center" vertical="center"/>
    </xf>
    <xf numFmtId="0" fontId="61" fillId="5" borderId="0" xfId="0" applyFont="1" applyFill="1" applyAlignment="1">
      <alignment horizontal="right" vertical="top"/>
    </xf>
    <xf numFmtId="168" fontId="61" fillId="0" borderId="0" xfId="0" applyNumberFormat="1" applyFont="1" applyAlignment="1">
      <alignment vertical="top"/>
    </xf>
    <xf numFmtId="0" fontId="62" fillId="0" borderId="0" xfId="0" applyFont="1" applyAlignment="1">
      <alignment horizontal="right" vertical="top"/>
    </xf>
    <xf numFmtId="0" fontId="62" fillId="0" borderId="0" xfId="0" applyFont="1" applyAlignment="1">
      <alignment horizontal="center" vertical="top"/>
    </xf>
    <xf numFmtId="165" fontId="61" fillId="0" borderId="0" xfId="0" applyNumberFormat="1" applyFont="1" applyAlignment="1">
      <alignment vertical="top"/>
    </xf>
    <xf numFmtId="0" fontId="57" fillId="0" borderId="0" xfId="0" applyFont="1" applyAlignment="1">
      <alignment horizontal="center" vertical="top"/>
    </xf>
    <xf numFmtId="0" fontId="62" fillId="6" borderId="0" xfId="0" applyFont="1" applyFill="1" applyAlignment="1">
      <alignment horizontal="center" vertical="top"/>
    </xf>
    <xf numFmtId="0" fontId="70" fillId="0" borderId="0" xfId="0" applyFont="1" applyAlignment="1">
      <alignment vertical="top"/>
    </xf>
    <xf numFmtId="0" fontId="71" fillId="0" borderId="0" xfId="0" applyFont="1" applyAlignment="1">
      <alignment vertical="top"/>
    </xf>
    <xf numFmtId="0" fontId="72" fillId="0" borderId="0" xfId="0" applyFont="1" applyAlignment="1">
      <alignment vertical="top"/>
    </xf>
    <xf numFmtId="170" fontId="72" fillId="0" borderId="0" xfId="3" applyNumberFormat="1" applyFont="1">
      <alignment vertical="top"/>
    </xf>
    <xf numFmtId="170" fontId="72" fillId="0" borderId="0" xfId="3" applyNumberFormat="1" applyFont="1" applyAlignment="1">
      <alignment horizontal="center" vertical="center"/>
    </xf>
    <xf numFmtId="170" fontId="72" fillId="5" borderId="0" xfId="3" applyNumberFormat="1" applyFont="1" applyFill="1" applyAlignment="1">
      <alignment horizontal="center" vertical="center"/>
    </xf>
    <xf numFmtId="165" fontId="72" fillId="0" borderId="0" xfId="3" applyNumberFormat="1" applyFont="1" applyAlignment="1">
      <alignment horizontal="right" vertical="center"/>
    </xf>
    <xf numFmtId="0" fontId="61" fillId="0" borderId="0" xfId="0" applyFont="1" applyAlignment="1">
      <alignment horizontal="right" vertical="center"/>
    </xf>
    <xf numFmtId="171" fontId="61" fillId="0" borderId="0" xfId="0" applyNumberFormat="1" applyFont="1" applyAlignment="1">
      <alignment vertical="top"/>
    </xf>
    <xf numFmtId="171" fontId="61" fillId="0" borderId="0" xfId="0" applyNumberFormat="1" applyFont="1" applyAlignment="1">
      <alignment horizontal="center" vertical="center"/>
    </xf>
    <xf numFmtId="164" fontId="61" fillId="0" borderId="0" xfId="0" applyNumberFormat="1" applyFont="1" applyAlignment="1">
      <alignment horizontal="right" vertical="center"/>
    </xf>
    <xf numFmtId="0" fontId="66" fillId="0" borderId="0" xfId="0" applyFont="1" applyAlignment="1">
      <alignment vertical="top"/>
    </xf>
    <xf numFmtId="172" fontId="66" fillId="0" borderId="0" xfId="4" applyFont="1">
      <alignment vertical="top"/>
    </xf>
    <xf numFmtId="172" fontId="66" fillId="0" borderId="0" xfId="4" applyFont="1" applyAlignment="1">
      <alignment horizontal="center" vertical="center"/>
    </xf>
    <xf numFmtId="172" fontId="66" fillId="0" borderId="0" xfId="4" applyFont="1" applyAlignment="1">
      <alignment horizontal="center" vertical="top"/>
    </xf>
    <xf numFmtId="0" fontId="66" fillId="0" borderId="0" xfId="0" applyFont="1" applyAlignment="1">
      <alignment horizontal="center" vertical="top"/>
    </xf>
    <xf numFmtId="167" fontId="61" fillId="0" borderId="0" xfId="2" applyFont="1" applyAlignment="1">
      <alignment horizontal="right" vertical="top"/>
    </xf>
    <xf numFmtId="167" fontId="61" fillId="0" borderId="0" xfId="2" applyFont="1" applyAlignment="1">
      <alignment horizontal="center" vertical="center"/>
    </xf>
    <xf numFmtId="167" fontId="61" fillId="5" borderId="0" xfId="2" applyFont="1" applyFill="1" applyAlignment="1">
      <alignment horizontal="center" vertical="top"/>
    </xf>
    <xf numFmtId="167" fontId="61" fillId="0" borderId="0" xfId="2" applyFont="1">
      <alignment vertical="top"/>
    </xf>
    <xf numFmtId="167" fontId="61" fillId="0" borderId="0" xfId="2" applyFont="1" applyAlignment="1">
      <alignment horizontal="center" vertical="top"/>
    </xf>
    <xf numFmtId="0" fontId="73" fillId="0" borderId="0" xfId="0" applyFont="1" applyAlignment="1">
      <alignment vertical="top"/>
    </xf>
    <xf numFmtId="0" fontId="74" fillId="0" borderId="0" xfId="0" applyFont="1" applyAlignment="1">
      <alignment vertical="top"/>
    </xf>
    <xf numFmtId="0" fontId="67" fillId="0" borderId="0" xfId="0" applyFont="1" applyAlignment="1">
      <alignment vertical="top"/>
    </xf>
    <xf numFmtId="167" fontId="73" fillId="0" borderId="0" xfId="2" applyFont="1">
      <alignment vertical="top"/>
    </xf>
    <xf numFmtId="167" fontId="67" fillId="0" borderId="0" xfId="2" applyFont="1" applyAlignment="1">
      <alignment horizontal="center" vertical="center"/>
    </xf>
    <xf numFmtId="167" fontId="67" fillId="0" borderId="0" xfId="2" applyFont="1" applyAlignment="1">
      <alignment horizontal="center" vertical="top"/>
    </xf>
    <xf numFmtId="167" fontId="67" fillId="0" borderId="0" xfId="2" applyFont="1">
      <alignment vertical="top"/>
    </xf>
    <xf numFmtId="172" fontId="66" fillId="0" borderId="0" xfId="0" applyNumberFormat="1" applyFont="1" applyAlignment="1">
      <alignment vertical="top"/>
    </xf>
    <xf numFmtId="172" fontId="66" fillId="0" borderId="0" xfId="0" applyNumberFormat="1" applyFont="1" applyAlignment="1">
      <alignment horizontal="center" vertical="center"/>
    </xf>
    <xf numFmtId="172" fontId="66" fillId="0" borderId="0" xfId="0" applyNumberFormat="1" applyFont="1" applyAlignment="1">
      <alignment horizontal="center" vertical="top"/>
    </xf>
    <xf numFmtId="0" fontId="72" fillId="0" borderId="0" xfId="0" applyFont="1" applyAlignment="1">
      <alignment horizontal="center" vertical="center"/>
    </xf>
    <xf numFmtId="0" fontId="72" fillId="0" borderId="0" xfId="0" applyFont="1" applyAlignment="1">
      <alignment horizontal="center" vertical="top"/>
    </xf>
    <xf numFmtId="171" fontId="66" fillId="0" borderId="0" xfId="0" applyNumberFormat="1" applyFont="1" applyAlignment="1">
      <alignment vertical="top"/>
    </xf>
    <xf numFmtId="171" fontId="66" fillId="0" borderId="0" xfId="0" applyNumberFormat="1" applyFont="1" applyAlignment="1">
      <alignment horizontal="center" vertical="center"/>
    </xf>
    <xf numFmtId="171" fontId="66" fillId="0" borderId="0" xfId="0" applyNumberFormat="1" applyFont="1" applyAlignment="1">
      <alignment horizontal="center" vertical="top"/>
    </xf>
    <xf numFmtId="172" fontId="61" fillId="0" borderId="0" xfId="4" applyFont="1">
      <alignment vertical="top"/>
    </xf>
    <xf numFmtId="172" fontId="61" fillId="0" borderId="0" xfId="4" applyFont="1" applyAlignment="1">
      <alignment horizontal="center" vertical="center"/>
    </xf>
    <xf numFmtId="172" fontId="61" fillId="0" borderId="0" xfId="4" applyFont="1" applyAlignment="1">
      <alignment horizontal="center" vertical="top"/>
    </xf>
    <xf numFmtId="172" fontId="61" fillId="0" borderId="0" xfId="0" applyNumberFormat="1" applyFont="1" applyAlignment="1">
      <alignment vertical="top"/>
    </xf>
    <xf numFmtId="172" fontId="61" fillId="0" borderId="0" xfId="0" applyNumberFormat="1" applyFont="1" applyAlignment="1">
      <alignment horizontal="center" vertical="center"/>
    </xf>
    <xf numFmtId="172" fontId="61" fillId="0" borderId="0" xfId="0" applyNumberFormat="1" applyFont="1" applyAlignment="1">
      <alignment horizontal="center" vertical="top"/>
    </xf>
    <xf numFmtId="0" fontId="67" fillId="0" borderId="0" xfId="0" applyFont="1" applyAlignment="1">
      <alignment horizontal="center" vertical="top"/>
    </xf>
    <xf numFmtId="0" fontId="67" fillId="5" borderId="0" xfId="0" applyFont="1" applyFill="1" applyAlignment="1">
      <alignment horizontal="center" vertical="top"/>
    </xf>
    <xf numFmtId="0" fontId="67" fillId="0" borderId="0" xfId="0" applyFont="1" applyAlignment="1">
      <alignment horizontal="right" vertical="top"/>
    </xf>
    <xf numFmtId="0" fontId="72" fillId="0" borderId="0" xfId="0" applyFont="1" applyAlignment="1">
      <alignment horizontal="right" vertical="top"/>
    </xf>
    <xf numFmtId="0" fontId="61" fillId="5" borderId="0" xfId="0" applyFont="1" applyFill="1" applyAlignment="1">
      <alignment horizontal="center" vertical="top"/>
    </xf>
    <xf numFmtId="0" fontId="62" fillId="6" borderId="0" xfId="0" applyFont="1" applyFill="1" applyAlignment="1">
      <alignment horizontal="right" vertical="top"/>
    </xf>
    <xf numFmtId="165" fontId="61" fillId="0" borderId="0" xfId="0" applyNumberFormat="1" applyFont="1" applyAlignment="1">
      <alignment horizontal="right" vertical="top"/>
    </xf>
    <xf numFmtId="165" fontId="61" fillId="0" borderId="0" xfId="0" applyNumberFormat="1" applyFont="1" applyAlignment="1">
      <alignment horizontal="center" vertical="center"/>
    </xf>
    <xf numFmtId="165" fontId="61" fillId="0" borderId="0" xfId="0" applyNumberFormat="1" applyFont="1" applyAlignment="1">
      <alignment horizontal="center" vertical="top"/>
    </xf>
    <xf numFmtId="170" fontId="61" fillId="0" borderId="0" xfId="0" applyNumberFormat="1" applyFont="1" applyAlignment="1">
      <alignment vertical="top"/>
    </xf>
    <xf numFmtId="170" fontId="61" fillId="0" borderId="0" xfId="0" applyNumberFormat="1" applyFont="1" applyAlignment="1">
      <alignment horizontal="center" vertical="center"/>
    </xf>
    <xf numFmtId="170" fontId="61" fillId="0" borderId="0" xfId="0" applyNumberFormat="1" applyFont="1" applyAlignment="1">
      <alignment horizontal="center" vertical="top"/>
    </xf>
    <xf numFmtId="170" fontId="61" fillId="5" borderId="0" xfId="0" applyNumberFormat="1" applyFont="1" applyFill="1" applyAlignment="1">
      <alignment horizontal="center" vertical="top"/>
    </xf>
    <xf numFmtId="165" fontId="61" fillId="0" borderId="0" xfId="0" applyNumberFormat="1" applyFont="1" applyAlignment="1">
      <alignment horizontal="right" vertical="center"/>
    </xf>
    <xf numFmtId="0" fontId="61" fillId="4" borderId="0" xfId="0" applyFont="1" applyFill="1" applyAlignment="1">
      <alignment horizontal="right" vertical="top"/>
    </xf>
    <xf numFmtId="168" fontId="68" fillId="0" borderId="0" xfId="0" applyNumberFormat="1" applyFont="1" applyAlignment="1">
      <alignment vertical="top"/>
    </xf>
    <xf numFmtId="168" fontId="68" fillId="0" borderId="0" xfId="0" applyNumberFormat="1" applyFont="1" applyAlignment="1">
      <alignment horizontal="center" vertical="center"/>
    </xf>
    <xf numFmtId="168" fontId="68" fillId="0" borderId="0" xfId="0" applyNumberFormat="1" applyFont="1" applyAlignment="1">
      <alignment horizontal="center" vertical="top"/>
    </xf>
    <xf numFmtId="0" fontId="72" fillId="5" borderId="0" xfId="0" applyFont="1" applyFill="1" applyAlignment="1">
      <alignment horizontal="center" vertical="top"/>
    </xf>
    <xf numFmtId="168" fontId="67" fillId="0" borderId="0" xfId="0" applyNumberFormat="1" applyFont="1" applyAlignment="1">
      <alignment vertical="top"/>
    </xf>
    <xf numFmtId="0" fontId="62" fillId="5" borderId="0" xfId="0" applyFont="1" applyFill="1" applyAlignment="1">
      <alignment vertical="top"/>
    </xf>
    <xf numFmtId="0" fontId="62" fillId="5" borderId="0" xfId="0" applyFont="1" applyFill="1" applyAlignment="1">
      <alignment horizontal="center" vertical="top"/>
    </xf>
    <xf numFmtId="0" fontId="49" fillId="0" borderId="0" xfId="0" applyFont="1" applyAlignment="1">
      <alignment horizontal="right" vertical="top"/>
    </xf>
    <xf numFmtId="0" fontId="46" fillId="0" borderId="0" xfId="0" applyFont="1" applyAlignment="1">
      <alignment horizontal="right" vertical="top"/>
    </xf>
    <xf numFmtId="0" fontId="50" fillId="0" borderId="0" xfId="0" applyFont="1" applyAlignment="1">
      <alignment horizontal="right" vertical="top"/>
    </xf>
    <xf numFmtId="167" fontId="62" fillId="0" borderId="0" xfId="2" applyFont="1" applyAlignment="1">
      <alignment horizontal="right" vertical="top"/>
    </xf>
    <xf numFmtId="168" fontId="61" fillId="0" borderId="0" xfId="0" applyNumberFormat="1" applyFont="1" applyAlignment="1">
      <alignment horizontal="right" vertical="top"/>
    </xf>
    <xf numFmtId="0" fontId="57" fillId="0" borderId="0" xfId="0" applyFont="1" applyAlignment="1">
      <alignment horizontal="right" vertical="top"/>
    </xf>
    <xf numFmtId="172" fontId="66" fillId="0" borderId="0" xfId="4" applyFont="1" applyAlignment="1">
      <alignment horizontal="right" vertical="top"/>
    </xf>
    <xf numFmtId="0" fontId="66" fillId="0" borderId="0" xfId="0" applyFont="1" applyAlignment="1">
      <alignment horizontal="right" vertical="top"/>
    </xf>
    <xf numFmtId="167" fontId="67" fillId="0" borderId="0" xfId="2" applyFont="1" applyAlignment="1">
      <alignment horizontal="right" vertical="top"/>
    </xf>
    <xf numFmtId="172" fontId="66" fillId="0" borderId="0" xfId="0" applyNumberFormat="1" applyFont="1" applyAlignment="1">
      <alignment horizontal="right" vertical="top"/>
    </xf>
    <xf numFmtId="171" fontId="66" fillId="0" borderId="0" xfId="0" applyNumberFormat="1" applyFont="1" applyAlignment="1">
      <alignment horizontal="right" vertical="top"/>
    </xf>
    <xf numFmtId="172" fontId="61" fillId="0" borderId="0" xfId="4" applyFont="1" applyAlignment="1">
      <alignment horizontal="right" vertical="top"/>
    </xf>
    <xf numFmtId="172" fontId="61" fillId="0" borderId="0" xfId="0" applyNumberFormat="1" applyFont="1" applyAlignment="1">
      <alignment horizontal="right" vertical="top"/>
    </xf>
    <xf numFmtId="168" fontId="68" fillId="0" borderId="0" xfId="0" applyNumberFormat="1" applyFont="1" applyAlignment="1">
      <alignment horizontal="right" vertical="top"/>
    </xf>
    <xf numFmtId="168" fontId="67" fillId="0" borderId="0" xfId="0" applyNumberFormat="1" applyFont="1" applyAlignment="1">
      <alignment horizontal="right" vertical="top"/>
    </xf>
    <xf numFmtId="0" fontId="57" fillId="0" borderId="0" xfId="0" applyFont="1" applyAlignment="1">
      <alignment horizontal="right"/>
    </xf>
    <xf numFmtId="0" fontId="62" fillId="5" borderId="0" xfId="0" applyFont="1" applyFill="1" applyAlignment="1">
      <alignment horizontal="right" vertical="top"/>
    </xf>
    <xf numFmtId="179" fontId="61" fillId="0" borderId="0" xfId="0" applyNumberFormat="1" applyFont="1" applyAlignment="1">
      <alignment horizontal="right" vertical="center"/>
    </xf>
    <xf numFmtId="175" fontId="57" fillId="0" borderId="0" xfId="0" applyNumberFormat="1" applyFont="1" applyAlignment="1">
      <alignment horizontal="right" vertical="center"/>
    </xf>
    <xf numFmtId="179" fontId="57" fillId="0" borderId="0" xfId="0" applyNumberFormat="1" applyFont="1" applyAlignment="1">
      <alignment horizontal="right" vertical="center"/>
    </xf>
    <xf numFmtId="1" fontId="67" fillId="0" borderId="0" xfId="0" applyNumberFormat="1" applyFont="1" applyAlignment="1">
      <alignment vertical="center"/>
    </xf>
    <xf numFmtId="1" fontId="67" fillId="0" borderId="0" xfId="0" applyNumberFormat="1" applyFont="1" applyAlignment="1">
      <alignment horizontal="center" vertical="center"/>
    </xf>
    <xf numFmtId="0" fontId="75" fillId="0" borderId="0" xfId="0" applyFont="1" applyAlignment="1">
      <alignment vertical="center"/>
    </xf>
    <xf numFmtId="167" fontId="62" fillId="0" borderId="0" xfId="2" applyFont="1" applyFill="1" applyAlignment="1">
      <alignment vertical="center"/>
    </xf>
    <xf numFmtId="0" fontId="62" fillId="0" borderId="5" xfId="0" applyFont="1" applyBorder="1" applyAlignment="1">
      <alignment vertical="center"/>
    </xf>
    <xf numFmtId="0" fontId="61" fillId="0" borderId="5" xfId="0" applyFont="1" applyBorder="1" applyAlignment="1">
      <alignment vertical="center"/>
    </xf>
    <xf numFmtId="3" fontId="50" fillId="0" borderId="0" xfId="0" applyNumberFormat="1" applyFont="1"/>
    <xf numFmtId="4" fontId="61" fillId="0" borderId="0" xfId="0" applyNumberFormat="1" applyFont="1" applyAlignment="1">
      <alignment horizontal="right" vertical="center"/>
    </xf>
    <xf numFmtId="3" fontId="61" fillId="0" borderId="0" xfId="0" applyNumberFormat="1" applyFont="1" applyAlignment="1">
      <alignment horizontal="right" vertical="center"/>
    </xf>
    <xf numFmtId="0" fontId="53" fillId="0" borderId="0" xfId="0" applyFont="1"/>
    <xf numFmtId="178" fontId="50" fillId="0" borderId="0" xfId="6" applyNumberFormat="1" applyFont="1" applyFill="1" applyBorder="1"/>
    <xf numFmtId="0" fontId="50" fillId="0" borderId="0" xfId="0" quotePrefix="1" applyFont="1"/>
    <xf numFmtId="3" fontId="66" fillId="0" borderId="0" xfId="0" applyNumberFormat="1" applyFont="1" applyAlignment="1">
      <alignment horizontal="right" vertical="center"/>
    </xf>
    <xf numFmtId="3" fontId="67" fillId="0" borderId="0" xfId="0" applyNumberFormat="1" applyFont="1" applyAlignment="1">
      <alignment horizontal="right" vertical="center"/>
    </xf>
    <xf numFmtId="4" fontId="67" fillId="0" borderId="0" xfId="0" applyNumberFormat="1" applyFont="1" applyAlignment="1">
      <alignment horizontal="right" vertical="center"/>
    </xf>
    <xf numFmtId="4" fontId="66" fillId="0" borderId="0" xfId="0" applyNumberFormat="1" applyFont="1" applyAlignment="1">
      <alignment horizontal="right" vertical="center"/>
    </xf>
    <xf numFmtId="3" fontId="76" fillId="0" borderId="0" xfId="0" applyNumberFormat="1" applyFont="1" applyAlignment="1">
      <alignment horizontal="right" vertical="center"/>
    </xf>
    <xf numFmtId="179" fontId="53" fillId="7" borderId="0" xfId="6" applyNumberFormat="1" applyFont="1" applyFill="1" applyBorder="1" applyAlignment="1">
      <alignment horizontal="center" vertical="center"/>
    </xf>
    <xf numFmtId="179" fontId="53" fillId="0" borderId="0" xfId="6" applyNumberFormat="1" applyFont="1" applyFill="1" applyBorder="1" applyAlignment="1">
      <alignment horizontal="center" vertical="center"/>
    </xf>
    <xf numFmtId="171" fontId="53" fillId="37" borderId="0" xfId="0" applyNumberFormat="1" applyFont="1" applyFill="1" applyAlignment="1">
      <alignment vertical="center"/>
    </xf>
    <xf numFmtId="2" fontId="61" fillId="0" borderId="0" xfId="0" applyNumberFormat="1" applyFont="1" applyAlignment="1">
      <alignment horizontal="right" vertical="center"/>
    </xf>
    <xf numFmtId="178" fontId="77" fillId="0" borderId="0" xfId="6" applyNumberFormat="1" applyFont="1" applyFill="1" applyAlignment="1">
      <alignment horizontal="right" vertical="center"/>
    </xf>
    <xf numFmtId="3" fontId="66" fillId="0" borderId="0" xfId="0" applyNumberFormat="1" applyFont="1" applyAlignment="1">
      <alignment vertical="center"/>
    </xf>
    <xf numFmtId="176" fontId="66" fillId="0" borderId="0" xfId="0" applyNumberFormat="1" applyFont="1" applyAlignment="1">
      <alignment horizontal="right" vertical="center"/>
    </xf>
    <xf numFmtId="178" fontId="77" fillId="0" borderId="0" xfId="6" applyNumberFormat="1" applyFont="1" applyFill="1" applyBorder="1" applyAlignment="1">
      <alignment horizontal="right" vertical="center"/>
    </xf>
    <xf numFmtId="0" fontId="78" fillId="0" borderId="0" xfId="0" applyFont="1"/>
    <xf numFmtId="0" fontId="79" fillId="35" borderId="0" xfId="0" applyFont="1" applyFill="1" applyAlignment="1">
      <alignment vertical="top"/>
    </xf>
    <xf numFmtId="0" fontId="80" fillId="35" borderId="0" xfId="0" applyFont="1" applyFill="1" applyAlignment="1">
      <alignment vertical="top"/>
    </xf>
    <xf numFmtId="0" fontId="81" fillId="35" borderId="0" xfId="0" applyFont="1" applyFill="1" applyAlignment="1">
      <alignment vertical="top"/>
    </xf>
    <xf numFmtId="0" fontId="82" fillId="35" borderId="0" xfId="0" applyFont="1" applyFill="1" applyAlignment="1">
      <alignment vertical="top"/>
    </xf>
    <xf numFmtId="0" fontId="83" fillId="35" borderId="1" xfId="0" applyFont="1" applyFill="1" applyBorder="1" applyAlignment="1">
      <alignment vertical="top"/>
    </xf>
    <xf numFmtId="0" fontId="81" fillId="35" borderId="1" xfId="0" applyFont="1" applyFill="1" applyBorder="1" applyAlignment="1">
      <alignment vertical="top"/>
    </xf>
    <xf numFmtId="0" fontId="83" fillId="35" borderId="0" xfId="0" applyFont="1" applyFill="1" applyAlignment="1">
      <alignment vertical="top"/>
    </xf>
    <xf numFmtId="0" fontId="84" fillId="35" borderId="0" xfId="0" applyFont="1" applyFill="1" applyAlignment="1">
      <alignment vertical="top"/>
    </xf>
    <xf numFmtId="0" fontId="83" fillId="35" borderId="0" xfId="0" applyFont="1" applyFill="1" applyAlignment="1">
      <alignment horizontal="left" vertical="top"/>
    </xf>
    <xf numFmtId="0" fontId="83" fillId="35" borderId="0" xfId="0" quotePrefix="1" applyFont="1" applyFill="1" applyAlignment="1">
      <alignment horizontal="left" vertical="top"/>
    </xf>
    <xf numFmtId="14" fontId="83" fillId="35" borderId="0" xfId="0" applyNumberFormat="1" applyFont="1" applyFill="1" applyAlignment="1">
      <alignment horizontal="left" vertical="top"/>
    </xf>
    <xf numFmtId="0" fontId="60" fillId="35" borderId="0" xfId="1" applyNumberFormat="1" applyFont="1" applyFill="1" applyAlignment="1">
      <alignment horizontal="left" vertical="center"/>
    </xf>
    <xf numFmtId="0" fontId="83" fillId="35" borderId="2" xfId="0" applyFont="1" applyFill="1" applyBorder="1" applyAlignment="1">
      <alignment vertical="top"/>
    </xf>
    <xf numFmtId="0" fontId="81" fillId="35" borderId="2" xfId="0" applyFont="1" applyFill="1" applyBorder="1" applyAlignment="1">
      <alignment vertical="top"/>
    </xf>
    <xf numFmtId="0" fontId="85" fillId="0" borderId="0" xfId="0" applyFont="1" applyAlignment="1">
      <alignment vertical="top"/>
    </xf>
    <xf numFmtId="0" fontId="86" fillId="0" borderId="0" xfId="0" applyFont="1" applyAlignment="1">
      <alignment vertical="top"/>
    </xf>
    <xf numFmtId="0" fontId="87" fillId="0" borderId="0" xfId="0" applyFont="1" applyAlignment="1">
      <alignment vertical="top"/>
    </xf>
    <xf numFmtId="0" fontId="88" fillId="0" borderId="0" xfId="0" applyFont="1" applyAlignment="1">
      <alignment vertical="top"/>
    </xf>
    <xf numFmtId="0" fontId="90" fillId="2" borderId="0" xfId="0" applyFont="1" applyFill="1" applyAlignment="1">
      <alignment vertical="top"/>
    </xf>
    <xf numFmtId="0" fontId="91" fillId="37" borderId="0" xfId="0" applyFont="1" applyFill="1" applyAlignment="1">
      <alignment vertical="center"/>
    </xf>
    <xf numFmtId="172" fontId="53" fillId="7" borderId="4" xfId="4" applyFont="1" applyFill="1" applyBorder="1" applyAlignment="1">
      <alignment horizontal="left" vertical="top"/>
    </xf>
    <xf numFmtId="178" fontId="67" fillId="0" borderId="0" xfId="6" applyNumberFormat="1" applyFont="1" applyAlignment="1">
      <alignment horizontal="center" vertical="center"/>
    </xf>
    <xf numFmtId="0" fontId="50" fillId="0" borderId="0" xfId="0" applyFont="1" applyAlignment="1">
      <alignment horizontal="center" wrapText="1"/>
    </xf>
    <xf numFmtId="0" fontId="50" fillId="0" borderId="0" xfId="0" applyFont="1" applyAlignment="1">
      <alignment horizontal="center" vertical="center" wrapText="1"/>
    </xf>
    <xf numFmtId="0" fontId="60" fillId="0" borderId="0" xfId="1" applyNumberFormat="1" applyFont="1" applyAlignment="1">
      <alignment horizontal="center" vertical="center" wrapText="1"/>
    </xf>
    <xf numFmtId="0" fontId="60" fillId="0" borderId="0" xfId="1" applyNumberFormat="1" applyFont="1" applyAlignment="1">
      <alignment horizontal="center"/>
    </xf>
    <xf numFmtId="0" fontId="60" fillId="0" borderId="0" xfId="1" applyNumberFormat="1" applyFont="1" applyFill="1" applyAlignment="1">
      <alignment horizontal="center" vertical="center" wrapText="1"/>
    </xf>
    <xf numFmtId="0" fontId="51" fillId="6" borderId="0" xfId="0" applyFont="1" applyFill="1" applyAlignment="1">
      <alignment horizontal="center" vertical="center" wrapText="1"/>
    </xf>
    <xf numFmtId="10" fontId="50" fillId="0" borderId="0" xfId="0" applyNumberFormat="1" applyFont="1" applyAlignment="1">
      <alignment vertical="center"/>
    </xf>
    <xf numFmtId="3" fontId="50" fillId="0" borderId="0" xfId="0" applyNumberFormat="1" applyFont="1" applyAlignment="1">
      <alignment vertical="center"/>
    </xf>
    <xf numFmtId="1" fontId="53" fillId="19" borderId="4" xfId="6" applyNumberFormat="1" applyFont="1" applyFill="1" applyBorder="1" applyAlignment="1">
      <alignment horizontal="center" vertical="center"/>
    </xf>
    <xf numFmtId="183" fontId="50" fillId="0" borderId="0" xfId="0" applyNumberFormat="1" applyFont="1" applyAlignment="1">
      <alignment vertical="center"/>
    </xf>
    <xf numFmtId="2" fontId="50" fillId="0" borderId="0" xfId="0" applyNumberFormat="1" applyFont="1" applyAlignment="1">
      <alignment vertical="center"/>
    </xf>
    <xf numFmtId="4" fontId="66" fillId="0" borderId="0" xfId="0" quotePrefix="1" applyNumberFormat="1" applyFont="1" applyAlignment="1">
      <alignment horizontal="right" vertical="center"/>
    </xf>
    <xf numFmtId="0" fontId="89" fillId="0" borderId="0" xfId="0" applyFont="1" applyAlignment="1">
      <alignment horizontal="left" vertical="top" wrapText="1" indent="1"/>
    </xf>
    <xf numFmtId="0" fontId="55" fillId="0" borderId="0" xfId="0" applyFont="1" applyAlignment="1">
      <alignment horizontal="center" vertical="center" wrapText="1"/>
    </xf>
    <xf numFmtId="0" fontId="55" fillId="0" borderId="0" xfId="0" applyFont="1" applyAlignment="1">
      <alignment horizontal="center" vertical="top" wrapText="1"/>
    </xf>
  </cellXfs>
  <cellStyles count="133">
    <cellStyle name="%" xfId="56" xr:uid="{00000000-0005-0000-0000-000000000000}"/>
    <cellStyle name="]_x000d__x000a_Zoomed=1_x000d__x000a_Row=0_x000d__x000a_Column=0_x000d__x000a_Height=0_x000d__x000a_Width=0_x000d__x000a_FontName=FoxFont_x000d__x000a_FontStyle=0_x000d__x000a_FontSize=9_x000d__x000a_PrtFontName=FoxPrin" xfId="57" xr:uid="{00000000-0005-0000-0000-000001000000}"/>
    <cellStyle name="Att1" xfId="16" xr:uid="{00000000-0005-0000-0000-000002000000}"/>
    <cellStyle name="Att1 2" xfId="17" xr:uid="{00000000-0005-0000-0000-000003000000}"/>
    <cellStyle name="BM CheckSum" xfId="58" xr:uid="{00000000-0005-0000-0000-000004000000}"/>
    <cellStyle name="BM Header Main" xfId="59" xr:uid="{00000000-0005-0000-0000-000005000000}"/>
    <cellStyle name="BM Header Non-Underlined" xfId="60" xr:uid="{00000000-0005-0000-0000-000006000000}"/>
    <cellStyle name="BM Header Secondary" xfId="61" xr:uid="{00000000-0005-0000-0000-000007000000}"/>
    <cellStyle name="BM Header Underlined" xfId="62" xr:uid="{00000000-0005-0000-0000-000008000000}"/>
    <cellStyle name="BM Heading 1" xfId="63" xr:uid="{00000000-0005-0000-0000-000009000000}"/>
    <cellStyle name="BM Heading 2" xfId="64" xr:uid="{00000000-0005-0000-0000-00000A000000}"/>
    <cellStyle name="BM Heading 3" xfId="65" xr:uid="{00000000-0005-0000-0000-00000B000000}"/>
    <cellStyle name="BM Input" xfId="7" xr:uid="{00000000-0005-0000-0000-00000C000000}"/>
    <cellStyle name="BM Input 2" xfId="66" xr:uid="{00000000-0005-0000-0000-00000D000000}"/>
    <cellStyle name="BM Input External Link" xfId="67" xr:uid="{00000000-0005-0000-0000-00000E000000}"/>
    <cellStyle name="BM Input Modeller" xfId="68" xr:uid="{00000000-0005-0000-0000-00000F000000}"/>
    <cellStyle name="BM Label" xfId="69" xr:uid="{00000000-0005-0000-0000-000010000000}"/>
    <cellStyle name="BM Modellers Input" xfId="70" xr:uid="{00000000-0005-0000-0000-000011000000}"/>
    <cellStyle name="BM Unique Formulae" xfId="71" xr:uid="{00000000-0005-0000-0000-000012000000}"/>
    <cellStyle name="bold_text" xfId="18" xr:uid="{00000000-0005-0000-0000-000013000000}"/>
    <cellStyle name="boldbluetxt_green" xfId="19" xr:uid="{00000000-0005-0000-0000-000014000000}"/>
    <cellStyle name="box" xfId="20" xr:uid="{00000000-0005-0000-0000-000015000000}"/>
    <cellStyle name="box 2" xfId="21" xr:uid="{00000000-0005-0000-0000-000016000000}"/>
    <cellStyle name="Calculation 2" xfId="72" xr:uid="{00000000-0005-0000-0000-000017000000}"/>
    <cellStyle name="Comma 2" xfId="22" xr:uid="{00000000-0005-0000-0000-000019000000}"/>
    <cellStyle name="Comma 2 2" xfId="73" xr:uid="{00000000-0005-0000-0000-00001A000000}"/>
    <cellStyle name="Comma 2 3" xfId="74" xr:uid="{00000000-0005-0000-0000-00001B000000}"/>
    <cellStyle name="Comma 3" xfId="23" xr:uid="{00000000-0005-0000-0000-00001C000000}"/>
    <cellStyle name="Comma 3 2" xfId="75" xr:uid="{00000000-0005-0000-0000-00001D000000}"/>
    <cellStyle name="Comma 4" xfId="15" xr:uid="{00000000-0005-0000-0000-00001E000000}"/>
    <cellStyle name="Comma 5" xfId="54" xr:uid="{00000000-0005-0000-0000-00001F000000}"/>
    <cellStyle name="Comma 6" xfId="76" xr:uid="{00000000-0005-0000-0000-000020000000}"/>
    <cellStyle name="Comma 7" xfId="77" xr:uid="{00000000-0005-0000-0000-000021000000}"/>
    <cellStyle name="Comma 7 2" xfId="78" xr:uid="{00000000-0005-0000-0000-000022000000}"/>
    <cellStyle name="Comma 8" xfId="79" xr:uid="{00000000-0005-0000-0000-000023000000}"/>
    <cellStyle name="Comma 9" xfId="11" xr:uid="{00000000-0005-0000-0000-000024000000}"/>
    <cellStyle name="Copy cell" xfId="80" xr:uid="{00000000-0005-0000-0000-000025000000}"/>
    <cellStyle name="Currency 2" xfId="55" xr:uid="{00000000-0005-0000-0000-000026000000}"/>
    <cellStyle name="DateLong" xfId="4" xr:uid="{00000000-0005-0000-0000-000027000000}"/>
    <cellStyle name="DateLong 2" xfId="81" xr:uid="{00000000-0005-0000-0000-000028000000}"/>
    <cellStyle name="DateShort" xfId="2" xr:uid="{00000000-0005-0000-0000-000029000000}"/>
    <cellStyle name="DateShort 2" xfId="82" xr:uid="{00000000-0005-0000-0000-00002A000000}"/>
    <cellStyle name="Error" xfId="83" xr:uid="{00000000-0005-0000-0000-00002B000000}"/>
    <cellStyle name="Factor" xfId="3" xr:uid="{00000000-0005-0000-0000-00002C000000}"/>
    <cellStyle name="Factor 2" xfId="84" xr:uid="{00000000-0005-0000-0000-00002D000000}"/>
    <cellStyle name="False" xfId="85" xr:uid="{00000000-0005-0000-0000-00002E000000}"/>
    <cellStyle name="Header" xfId="24" xr:uid="{00000000-0005-0000-0000-00002F000000}"/>
    <cellStyle name="Header3rdlevel" xfId="25" xr:uid="{00000000-0005-0000-0000-000030000000}"/>
    <cellStyle name="Header3rdlevel 2" xfId="26" xr:uid="{00000000-0005-0000-0000-000031000000}"/>
    <cellStyle name="Heading 1 2" xfId="12" xr:uid="{00000000-0005-0000-0000-000032000000}"/>
    <cellStyle name="Hyperlink" xfId="1" builtinId="8"/>
    <cellStyle name="Hyperlink 2" xfId="86" xr:uid="{00000000-0005-0000-0000-000034000000}"/>
    <cellStyle name="Hyperlink 3" xfId="87" xr:uid="{00000000-0005-0000-0000-000035000000}"/>
    <cellStyle name="Hyperlink 4" xfId="10" xr:uid="{00000000-0005-0000-0000-000036000000}"/>
    <cellStyle name="In Development" xfId="88" xr:uid="{00000000-0005-0000-0000-000037000000}"/>
    <cellStyle name="Input 1 - User" xfId="27" xr:uid="{00000000-0005-0000-0000-000038000000}"/>
    <cellStyle name="Input cell" xfId="89" xr:uid="{00000000-0005-0000-0000-000039000000}"/>
    <cellStyle name="NJS" xfId="28" xr:uid="{00000000-0005-0000-0000-00003A000000}"/>
    <cellStyle name="No Error" xfId="90" xr:uid="{00000000-0005-0000-0000-00003B000000}"/>
    <cellStyle name="Normal" xfId="0" builtinId="0"/>
    <cellStyle name="Normal 10" xfId="91" xr:uid="{00000000-0005-0000-0000-00003D000000}"/>
    <cellStyle name="Normal 11" xfId="92" xr:uid="{00000000-0005-0000-0000-00003E000000}"/>
    <cellStyle name="Normal 11 2" xfId="93" xr:uid="{00000000-0005-0000-0000-00003F000000}"/>
    <cellStyle name="Normal 11 3" xfId="94" xr:uid="{00000000-0005-0000-0000-000040000000}"/>
    <cellStyle name="Normal 12" xfId="95" xr:uid="{00000000-0005-0000-0000-000041000000}"/>
    <cellStyle name="Normal 13" xfId="96" xr:uid="{00000000-0005-0000-0000-000042000000}"/>
    <cellStyle name="Normal 13 2" xfId="97" xr:uid="{00000000-0005-0000-0000-000043000000}"/>
    <cellStyle name="Normal 14" xfId="98" xr:uid="{00000000-0005-0000-0000-000044000000}"/>
    <cellStyle name="Normal 15" xfId="99" xr:uid="{00000000-0005-0000-0000-000045000000}"/>
    <cellStyle name="Normal 16" xfId="131" xr:uid="{00000000-0005-0000-0000-000046000000}"/>
    <cellStyle name="Normal 17" xfId="132" xr:uid="{00000000-0005-0000-0000-000047000000}"/>
    <cellStyle name="Normal 18" xfId="8" xr:uid="{00000000-0005-0000-0000-000048000000}"/>
    <cellStyle name="Normal 2" xfId="13" xr:uid="{00000000-0005-0000-0000-000049000000}"/>
    <cellStyle name="Normal 2 2" xfId="30" xr:uid="{00000000-0005-0000-0000-00004A000000}"/>
    <cellStyle name="Normal 2 28" xfId="100" xr:uid="{00000000-0005-0000-0000-00004B000000}"/>
    <cellStyle name="Normal 2 3" xfId="31" xr:uid="{00000000-0005-0000-0000-00004C000000}"/>
    <cellStyle name="Normal 2 4" xfId="32" xr:uid="{00000000-0005-0000-0000-00004D000000}"/>
    <cellStyle name="Normal 2 5" xfId="29" xr:uid="{00000000-0005-0000-0000-00004E000000}"/>
    <cellStyle name="Normal 2 6" xfId="53" xr:uid="{00000000-0005-0000-0000-00004F000000}"/>
    <cellStyle name="Normal 3" xfId="33" xr:uid="{00000000-0005-0000-0000-000050000000}"/>
    <cellStyle name="Normal 3 2" xfId="34" xr:uid="{00000000-0005-0000-0000-000051000000}"/>
    <cellStyle name="Normal 3 3" xfId="52" xr:uid="{00000000-0005-0000-0000-000052000000}"/>
    <cellStyle name="Normal 4" xfId="35" xr:uid="{00000000-0005-0000-0000-000053000000}"/>
    <cellStyle name="Normal 4 2" xfId="36" xr:uid="{00000000-0005-0000-0000-000054000000}"/>
    <cellStyle name="Normal 4 2 2" xfId="101" xr:uid="{00000000-0005-0000-0000-000055000000}"/>
    <cellStyle name="Normal 4 3" xfId="102" xr:uid="{00000000-0005-0000-0000-000056000000}"/>
    <cellStyle name="Normal 5" xfId="37" xr:uid="{00000000-0005-0000-0000-000057000000}"/>
    <cellStyle name="Normal 5 2" xfId="103" xr:uid="{00000000-0005-0000-0000-000058000000}"/>
    <cellStyle name="Normal 5 3" xfId="104" xr:uid="{00000000-0005-0000-0000-000059000000}"/>
    <cellStyle name="Normal 6" xfId="38" xr:uid="{00000000-0005-0000-0000-00005A000000}"/>
    <cellStyle name="Normal 6 2" xfId="105" xr:uid="{00000000-0005-0000-0000-00005B000000}"/>
    <cellStyle name="Normal 7" xfId="39" xr:uid="{00000000-0005-0000-0000-00005C000000}"/>
    <cellStyle name="Normal 7 2" xfId="106" xr:uid="{00000000-0005-0000-0000-00005D000000}"/>
    <cellStyle name="Normal 8" xfId="14" xr:uid="{00000000-0005-0000-0000-00005E000000}"/>
    <cellStyle name="Normal 9" xfId="107" xr:uid="{00000000-0005-0000-0000-00005F000000}"/>
    <cellStyle name="Note 2" xfId="108" xr:uid="{00000000-0005-0000-0000-000060000000}"/>
    <cellStyle name="Note 2 2" xfId="109" xr:uid="{00000000-0005-0000-0000-000061000000}"/>
    <cellStyle name="Note 2 3" xfId="110" xr:uid="{00000000-0005-0000-0000-000062000000}"/>
    <cellStyle name="Note 2 4" xfId="111" xr:uid="{00000000-0005-0000-0000-000063000000}"/>
    <cellStyle name="Note 2 5" xfId="112" xr:uid="{00000000-0005-0000-0000-000064000000}"/>
    <cellStyle name="Note 2 6" xfId="113" xr:uid="{00000000-0005-0000-0000-000065000000}"/>
    <cellStyle name="Output Amounts" xfId="40" xr:uid="{00000000-0005-0000-0000-000066000000}"/>
    <cellStyle name="Output Column Headings" xfId="41" xr:uid="{00000000-0005-0000-0000-000067000000}"/>
    <cellStyle name="Output Line Items" xfId="42" xr:uid="{00000000-0005-0000-0000-000068000000}"/>
    <cellStyle name="Output Line Items 2" xfId="43" xr:uid="{00000000-0005-0000-0000-000069000000}"/>
    <cellStyle name="Output Line Items 2 2" xfId="44" xr:uid="{00000000-0005-0000-0000-00006A000000}"/>
    <cellStyle name="Output Line Items 2 2 2" xfId="114" xr:uid="{00000000-0005-0000-0000-00006B000000}"/>
    <cellStyle name="Output Line Items 2 3" xfId="115" xr:uid="{00000000-0005-0000-0000-00006C000000}"/>
    <cellStyle name="Output Line Items 3" xfId="45" xr:uid="{00000000-0005-0000-0000-00006D000000}"/>
    <cellStyle name="Output Line Items 3 2" xfId="116" xr:uid="{00000000-0005-0000-0000-00006E000000}"/>
    <cellStyle name="Output Line Items 4" xfId="117" xr:uid="{00000000-0005-0000-0000-00006F000000}"/>
    <cellStyle name="Output Report Heading" xfId="46" xr:uid="{00000000-0005-0000-0000-000070000000}"/>
    <cellStyle name="Output Report Title" xfId="47" xr:uid="{00000000-0005-0000-0000-000071000000}"/>
    <cellStyle name="Percent" xfId="6" builtinId="5"/>
    <cellStyle name="Percent 10" xfId="9" xr:uid="{00000000-0005-0000-0000-000073000000}"/>
    <cellStyle name="Percent 2" xfId="48" xr:uid="{00000000-0005-0000-0000-000074000000}"/>
    <cellStyle name="Percent 2 2" xfId="118" xr:uid="{00000000-0005-0000-0000-000075000000}"/>
    <cellStyle name="Percent 2 3" xfId="119" xr:uid="{00000000-0005-0000-0000-000076000000}"/>
    <cellStyle name="Percent 3" xfId="49" xr:uid="{00000000-0005-0000-0000-000077000000}"/>
    <cellStyle name="Percent 4" xfId="50" xr:uid="{00000000-0005-0000-0000-000078000000}"/>
    <cellStyle name="Percent 4 2" xfId="120" xr:uid="{00000000-0005-0000-0000-000079000000}"/>
    <cellStyle name="Percent 5" xfId="121" xr:uid="{00000000-0005-0000-0000-00007A000000}"/>
    <cellStyle name="Percent 6" xfId="122" xr:uid="{00000000-0005-0000-0000-00007B000000}"/>
    <cellStyle name="Percent 7" xfId="123" xr:uid="{00000000-0005-0000-0000-00007C000000}"/>
    <cellStyle name="Percent 8" xfId="124" xr:uid="{00000000-0005-0000-0000-00007D000000}"/>
    <cellStyle name="Percent 9" xfId="125" xr:uid="{00000000-0005-0000-0000-00007E000000}"/>
    <cellStyle name="Style 1" xfId="126" xr:uid="{00000000-0005-0000-0000-00007F000000}"/>
    <cellStyle name="True" xfId="127" xr:uid="{00000000-0005-0000-0000-000080000000}"/>
    <cellStyle name="Unique Formula" xfId="128" xr:uid="{00000000-0005-0000-0000-000081000000}"/>
    <cellStyle name="Validation error" xfId="129" xr:uid="{00000000-0005-0000-0000-000082000000}"/>
    <cellStyle name="white_text_on_blue" xfId="51" xr:uid="{00000000-0005-0000-0000-000083000000}"/>
    <cellStyle name="Year" xfId="5" xr:uid="{00000000-0005-0000-0000-000084000000}"/>
    <cellStyle name="Year 2" xfId="130" xr:uid="{00000000-0005-0000-0000-000085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7"/>
        </patternFill>
      </fill>
    </dxf>
    <dxf>
      <fill>
        <patternFill>
          <bgColor indexed="44"/>
        </patternFill>
      </fill>
    </dxf>
    <dxf>
      <fill>
        <patternFill>
          <bgColor theme="0" tint="-0.14996795556505021"/>
        </patternFill>
      </fill>
    </dxf>
    <dxf>
      <fill>
        <patternFill>
          <bgColor indexed="47"/>
        </patternFill>
      </fill>
    </dxf>
    <dxf>
      <fill>
        <patternFill>
          <bgColor indexed="44"/>
        </patternFill>
      </fill>
    </dxf>
    <dxf>
      <fill>
        <patternFill>
          <bgColor theme="0" tint="-0.14996795556505021"/>
        </patternFill>
      </fill>
    </dxf>
    <dxf>
      <fill>
        <patternFill>
          <bgColor indexed="47"/>
        </patternFill>
      </fill>
    </dxf>
    <dxf>
      <fill>
        <patternFill>
          <bgColor indexed="44"/>
        </patternFill>
      </fill>
    </dxf>
    <dxf>
      <fill>
        <patternFill>
          <bgColor theme="0" tint="-0.14996795556505021"/>
        </patternFill>
      </fill>
    </dxf>
    <dxf>
      <fill>
        <patternFill>
          <bgColor indexed="10"/>
        </patternFill>
      </fill>
    </dxf>
    <dxf>
      <fill>
        <patternFill>
          <bgColor indexed="10"/>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
      <fill>
        <patternFill patternType="none">
          <bgColor indexed="65"/>
        </patternFill>
      </fill>
    </dxf>
    <dxf>
      <fill>
        <patternFill>
          <bgColor indexed="22"/>
        </patternFill>
      </fill>
    </dxf>
  </dxfs>
  <tableStyles count="0" defaultTableStyle="TableStyleMedium2" defaultPivotStyle="PivotStyleLight16"/>
  <colors>
    <mruColors>
      <color rgb="FF0000FF"/>
      <color rgb="FF00FF00"/>
      <color rgb="FF0A28C8"/>
      <color rgb="FFFFFFCC"/>
      <color rgb="FFCCFFFF"/>
      <color rgb="FF66FFFF"/>
      <color rgb="FF66CC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304801</xdr:colOff>
      <xdr:row>2</xdr:row>
      <xdr:rowOff>145143</xdr:rowOff>
    </xdr:from>
    <xdr:to>
      <xdr:col>8</xdr:col>
      <xdr:colOff>482510</xdr:colOff>
      <xdr:row>4</xdr:row>
      <xdr:rowOff>122102</xdr:rowOff>
    </xdr:to>
    <xdr:pic>
      <xdr:nvPicPr>
        <xdr:cNvPr id="3" name="Graphic 39">
          <a:extLst>
            <a:ext uri="{FF2B5EF4-FFF2-40B4-BE49-F238E27FC236}">
              <a16:creationId xmlns:a16="http://schemas.microsoft.com/office/drawing/2014/main" id="{6E19E447-AFB4-4040-94F4-3D5731C8A84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9444" y="562429"/>
          <a:ext cx="2753995" cy="43053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javascript:AppendPopup(this,'785243203_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fwat.gov.uk/publication/pr19-final-determinations-aligning-risk-and-return-technical-appendix/" TargetMode="External"/><Relationship Id="rId7" Type="http://schemas.openxmlformats.org/officeDocument/2006/relationships/hyperlink" Target="https://www.gov.uk/corporation-tax-rates" TargetMode="External"/><Relationship Id="rId2" Type="http://schemas.openxmlformats.org/officeDocument/2006/relationships/hyperlink" Target="https://www.ofwat.gov.uk/publication/pr19-final-determinations-aligning-risk-and-return-technical-appendix/" TargetMode="External"/><Relationship Id="rId1" Type="http://schemas.openxmlformats.org/officeDocument/2006/relationships/hyperlink" Target="https://www.ons.gov.uk/economy/inflationandpriceindices" TargetMode="External"/><Relationship Id="rId6" Type="http://schemas.openxmlformats.org/officeDocument/2006/relationships/hyperlink" Target="https://www.ofwat.gov.uk/publication/pr24-and-beyond-final-guidance-on-long-term-delivery-strategies/" TargetMode="External"/><Relationship Id="rId5" Type="http://schemas.openxmlformats.org/officeDocument/2006/relationships/hyperlink" Target="https://www.ofwat.gov.uk/publication/pr24-and-beyond-final-guidance-on-long-term-delivery-strategies/" TargetMode="External"/><Relationship Id="rId4" Type="http://schemas.openxmlformats.org/officeDocument/2006/relationships/hyperlink" Target="https://www.ofwat.gov.uk/publication/pr19-final-determinations-aligning-risk-and-return-technical-appendi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AJ21"/>
  <sheetViews>
    <sheetView showGridLines="0" tabSelected="1" zoomScale="80" zoomScaleNormal="80" workbookViewId="0">
      <selection activeCell="D8" sqref="D8"/>
    </sheetView>
  </sheetViews>
  <sheetFormatPr defaultColWidth="0" defaultRowHeight="13.5" zeroHeight="1"/>
  <cols>
    <col min="1" max="2" width="2.81640625" style="63" customWidth="1"/>
    <col min="3" max="3" width="30.54296875" style="63" customWidth="1"/>
    <col min="4" max="4" width="108.54296875" style="63" customWidth="1"/>
    <col min="5" max="9" width="9.1796875" style="63" customWidth="1"/>
    <col min="10" max="36" width="0" style="63" hidden="1" customWidth="1"/>
    <col min="37" max="16384" width="9.1796875" style="63" hidden="1"/>
  </cols>
  <sheetData>
    <row r="1" spans="1:9" s="327" customFormat="1" ht="28" thickBot="1">
      <c r="A1" s="324" t="str">
        <f ca="1" xml:space="preserve"> RIGHT(CELL("filename", $A$1), LEN(CELL("filename", $A$1)) - SEARCH("]", CELL("filename", $A$1)))</f>
        <v>Cover</v>
      </c>
      <c r="B1" s="325"/>
      <c r="C1" s="326"/>
      <c r="D1" s="325"/>
      <c r="E1" s="325"/>
      <c r="F1" s="325"/>
      <c r="G1" s="325"/>
      <c r="H1" s="325"/>
      <c r="I1" s="325"/>
    </row>
    <row r="2" spans="1:9" s="330" customFormat="1" ht="5.15" customHeight="1">
      <c r="A2" s="328"/>
      <c r="B2" s="328"/>
      <c r="C2" s="329"/>
      <c r="D2" s="328"/>
      <c r="E2" s="328"/>
      <c r="F2" s="328"/>
      <c r="G2" s="328"/>
      <c r="H2" s="328"/>
      <c r="I2" s="328"/>
    </row>
    <row r="3" spans="1:9" s="331" customFormat="1" ht="18" customHeight="1">
      <c r="C3" s="330" t="s">
        <v>0</v>
      </c>
      <c r="D3" s="332" t="s">
        <v>386</v>
      </c>
      <c r="E3" s="332"/>
    </row>
    <row r="4" spans="1:9" s="330" customFormat="1" ht="18" customHeight="1">
      <c r="C4" s="330" t="s">
        <v>1</v>
      </c>
      <c r="D4" s="333" t="s">
        <v>404</v>
      </c>
      <c r="E4" s="332"/>
    </row>
    <row r="5" spans="1:9" s="330" customFormat="1" ht="18" customHeight="1">
      <c r="C5" s="330" t="s">
        <v>3</v>
      </c>
      <c r="D5" s="332" t="str">
        <f xml:space="preserve"> D3 &amp; D4 &amp; ".xlsm"</f>
        <v>Long Term Delivery Strategy Bill Projection Model v.2.0.009.xlsm</v>
      </c>
      <c r="E5" s="332"/>
    </row>
    <row r="6" spans="1:9" s="330" customFormat="1" ht="18" customHeight="1">
      <c r="C6" s="330" t="s">
        <v>4</v>
      </c>
      <c r="D6" s="334">
        <v>44977</v>
      </c>
      <c r="E6" s="332"/>
    </row>
    <row r="7" spans="1:9" s="330" customFormat="1" ht="18" customHeight="1">
      <c r="C7" s="330" t="s">
        <v>5</v>
      </c>
      <c r="D7" s="332"/>
      <c r="E7" s="332"/>
    </row>
    <row r="8" spans="1:9" s="330" customFormat="1" ht="18" customHeight="1">
      <c r="C8" s="330" t="s">
        <v>6</v>
      </c>
      <c r="D8" s="335"/>
      <c r="E8" s="332"/>
    </row>
    <row r="9" spans="1:9" s="330" customFormat="1" ht="5.15" customHeight="1">
      <c r="A9" s="336"/>
      <c r="B9" s="336"/>
      <c r="C9" s="337"/>
      <c r="D9" s="336"/>
      <c r="E9" s="336"/>
      <c r="F9" s="336"/>
      <c r="G9" s="336"/>
      <c r="H9" s="336"/>
      <c r="I9" s="336"/>
    </row>
    <row r="10" spans="1:9" s="340" customFormat="1" ht="5.15" customHeight="1">
      <c r="A10" s="338"/>
      <c r="B10" s="338"/>
      <c r="C10" s="339"/>
      <c r="D10" s="338"/>
      <c r="E10" s="338"/>
      <c r="F10" s="338"/>
      <c r="G10" s="338"/>
      <c r="H10" s="338"/>
      <c r="I10" s="338"/>
    </row>
    <row r="11" spans="1:9" s="340" customFormat="1" ht="49.5" customHeight="1">
      <c r="A11" s="338"/>
      <c r="B11" s="338"/>
      <c r="C11" s="341" t="s">
        <v>7</v>
      </c>
      <c r="D11" s="358" t="s">
        <v>8</v>
      </c>
      <c r="E11" s="358"/>
      <c r="F11" s="358"/>
      <c r="G11" s="358"/>
      <c r="H11" s="358"/>
      <c r="I11" s="338"/>
    </row>
    <row r="12" spans="1:9" s="340" customFormat="1" ht="49.5" customHeight="1">
      <c r="A12" s="338"/>
      <c r="B12" s="338"/>
      <c r="C12" s="339"/>
      <c r="D12" s="358"/>
      <c r="E12" s="358"/>
      <c r="F12" s="358"/>
      <c r="G12" s="358"/>
      <c r="H12" s="358"/>
      <c r="I12" s="338"/>
    </row>
    <row r="13" spans="1:9" s="340" customFormat="1" ht="49.5" customHeight="1">
      <c r="A13" s="338"/>
      <c r="B13" s="338"/>
      <c r="C13" s="339"/>
      <c r="D13" s="358"/>
      <c r="E13" s="358"/>
      <c r="F13" s="358"/>
      <c r="G13" s="358"/>
      <c r="H13" s="358"/>
      <c r="I13" s="338"/>
    </row>
    <row r="14" spans="1:9" s="340" customFormat="1" ht="5.15" customHeight="1">
      <c r="A14" s="338"/>
      <c r="B14" s="338"/>
      <c r="C14" s="339"/>
      <c r="D14" s="338"/>
      <c r="E14" s="338"/>
      <c r="F14" s="338"/>
      <c r="G14" s="338"/>
      <c r="H14" s="338"/>
      <c r="I14" s="338"/>
    </row>
    <row r="15" spans="1:9" s="37" customFormat="1" ht="12.75" customHeight="1">
      <c r="A15" s="35" t="s">
        <v>9</v>
      </c>
      <c r="B15" s="36"/>
      <c r="C15" s="342"/>
      <c r="D15" s="36"/>
      <c r="E15" s="36"/>
      <c r="F15" s="36"/>
      <c r="G15" s="36"/>
      <c r="H15" s="36"/>
      <c r="I15" s="36"/>
    </row>
    <row r="16" spans="1:9"/>
    <row r="17"/>
    <row r="18"/>
    <row r="19"/>
    <row r="20"/>
    <row r="21"/>
  </sheetData>
  <mergeCells count="1">
    <mergeCell ref="D11: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O85"/>
  <sheetViews>
    <sheetView showGridLines="0" topLeftCell="A90" zoomScale="80" zoomScaleNormal="80" workbookViewId="0">
      <selection activeCell="E22" sqref="E22"/>
    </sheetView>
  </sheetViews>
  <sheetFormatPr defaultColWidth="0" defaultRowHeight="12.5"/>
  <cols>
    <col min="1" max="1" width="9.1796875" style="38" customWidth="1"/>
    <col min="2" max="5" width="3.81640625" style="38" customWidth="1"/>
    <col min="6" max="7" width="9.1796875" style="38" customWidth="1"/>
    <col min="8" max="8" width="27.81640625" style="38" bestFit="1" customWidth="1"/>
    <col min="9" max="41" width="9.1796875" style="38" customWidth="1"/>
    <col min="42" max="16384" width="9.1796875" style="38" hidden="1"/>
  </cols>
  <sheetData>
    <row r="1" spans="1:41" ht="24.5">
      <c r="A1" s="5" t="str">
        <f ca="1" xml:space="preserve"> RIGHT(CELL("FILENAME", $A$1), LEN(CELL("FILENAME", $A$1)) - SEARCH("]", CELL("FILENAME", $A$1)))</f>
        <v>Key</v>
      </c>
    </row>
    <row r="8" spans="1:41">
      <c r="A8" s="176"/>
      <c r="B8" s="177"/>
      <c r="C8" s="178"/>
      <c r="D8" s="176"/>
      <c r="E8" s="176"/>
      <c r="F8" s="176"/>
      <c r="G8" s="176"/>
      <c r="H8" s="176"/>
      <c r="I8" s="176"/>
      <c r="J8" s="176"/>
      <c r="K8" s="176"/>
      <c r="L8" s="176"/>
      <c r="M8" s="176"/>
      <c r="N8" s="176"/>
      <c r="O8" s="176"/>
      <c r="P8" s="176"/>
      <c r="Q8" s="176"/>
      <c r="R8" s="176"/>
      <c r="S8" s="177"/>
      <c r="T8" s="177"/>
      <c r="U8" s="177"/>
      <c r="V8" s="177"/>
      <c r="W8" s="177"/>
      <c r="X8" s="177"/>
      <c r="Y8" s="177"/>
      <c r="Z8" s="177"/>
      <c r="AA8" s="177"/>
      <c r="AB8" s="177"/>
      <c r="AC8" s="177"/>
      <c r="AD8" s="177"/>
      <c r="AE8" s="177"/>
      <c r="AF8" s="177"/>
      <c r="AG8" s="177"/>
      <c r="AH8" s="177"/>
      <c r="AI8" s="177"/>
      <c r="AJ8" s="177"/>
      <c r="AK8" s="177"/>
      <c r="AL8" s="177"/>
      <c r="AM8" s="177"/>
      <c r="AN8" s="177"/>
      <c r="AO8" s="177"/>
    </row>
    <row r="9" spans="1:41">
      <c r="A9" s="179"/>
      <c r="B9" s="180"/>
      <c r="C9" s="181"/>
      <c r="D9" s="182"/>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row>
    <row r="10" spans="1:41">
      <c r="A10" s="179"/>
      <c r="B10" s="180"/>
      <c r="C10" s="181"/>
      <c r="D10" s="183"/>
      <c r="E10" s="183"/>
      <c r="F10" s="183"/>
      <c r="G10" s="184" t="s">
        <v>10</v>
      </c>
      <c r="H10" s="183"/>
      <c r="I10" s="183" t="s">
        <v>11</v>
      </c>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row>
    <row r="11" spans="1:41">
      <c r="A11" s="179"/>
      <c r="B11" s="180"/>
      <c r="C11" s="181"/>
      <c r="D11" s="183"/>
      <c r="E11" s="183"/>
      <c r="F11" s="183"/>
      <c r="G11" s="185"/>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row>
    <row r="12" spans="1:41">
      <c r="A12" s="179"/>
      <c r="B12" s="180"/>
      <c r="C12" s="181"/>
      <c r="D12" s="183"/>
      <c r="E12" s="183"/>
      <c r="F12" s="183"/>
      <c r="G12" s="186" t="s">
        <v>12</v>
      </c>
      <c r="H12" s="183"/>
      <c r="I12" s="183" t="s">
        <v>13</v>
      </c>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row>
    <row r="13" spans="1:41">
      <c r="A13" s="179"/>
      <c r="B13" s="180"/>
      <c r="C13" s="181"/>
      <c r="D13" s="183"/>
      <c r="E13" s="183"/>
      <c r="F13" s="183"/>
      <c r="G13" s="185"/>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row>
    <row r="14" spans="1:41">
      <c r="A14" s="179"/>
      <c r="B14" s="180"/>
      <c r="C14" s="181"/>
      <c r="D14" s="183"/>
      <c r="E14" s="183"/>
      <c r="F14" s="183"/>
      <c r="G14" s="187" t="s">
        <v>14</v>
      </c>
      <c r="H14" s="183"/>
      <c r="I14" s="183" t="s">
        <v>15</v>
      </c>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row>
    <row r="15" spans="1:41">
      <c r="A15" s="179"/>
      <c r="B15" s="180"/>
      <c r="C15" s="181"/>
      <c r="D15" s="183"/>
      <c r="E15" s="183"/>
      <c r="F15" s="183"/>
      <c r="G15" s="185"/>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row>
    <row r="16" spans="1:41">
      <c r="A16" s="179"/>
      <c r="B16" s="180"/>
      <c r="C16" s="181"/>
      <c r="D16" s="183"/>
      <c r="E16" s="183"/>
      <c r="F16" s="183"/>
      <c r="G16" s="188" t="s">
        <v>16</v>
      </c>
      <c r="H16" s="183"/>
      <c r="I16" s="183" t="s">
        <v>17</v>
      </c>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row>
    <row r="17" spans="1:41">
      <c r="A17" s="179"/>
      <c r="B17" s="180"/>
      <c r="C17" s="181"/>
      <c r="D17" s="183"/>
      <c r="E17" s="183"/>
      <c r="F17" s="183"/>
      <c r="G17" s="185"/>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row>
    <row r="18" spans="1:41">
      <c r="A18" s="179"/>
      <c r="B18" s="180"/>
      <c r="C18" s="181"/>
      <c r="D18" s="183"/>
      <c r="E18" s="183"/>
      <c r="F18" s="183"/>
      <c r="G18" s="189" t="s">
        <v>18</v>
      </c>
      <c r="H18" s="183"/>
      <c r="I18" s="183" t="s">
        <v>19</v>
      </c>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row>
    <row r="19" spans="1:41">
      <c r="A19" s="179"/>
      <c r="B19" s="180"/>
      <c r="C19" s="181"/>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row>
    <row r="20" spans="1:41">
      <c r="A20" s="179"/>
      <c r="B20" s="180"/>
      <c r="C20" s="181"/>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row>
    <row r="21" spans="1:41">
      <c r="A21" s="176"/>
      <c r="B21" s="177"/>
      <c r="C21" s="178"/>
      <c r="D21" s="176"/>
      <c r="E21" s="176"/>
      <c r="F21" s="176"/>
      <c r="G21" s="176"/>
      <c r="H21" s="176"/>
      <c r="I21" s="176"/>
      <c r="J21" s="176"/>
      <c r="K21" s="176"/>
      <c r="L21" s="176"/>
      <c r="M21" s="176"/>
      <c r="N21" s="176"/>
      <c r="O21" s="176"/>
      <c r="P21" s="176"/>
      <c r="Q21" s="176"/>
      <c r="R21" s="176"/>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row>
    <row r="22" spans="1:41">
      <c r="A22" s="179"/>
      <c r="B22" s="180"/>
      <c r="C22" s="181"/>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row>
    <row r="23" spans="1:41">
      <c r="A23" s="179" t="s">
        <v>20</v>
      </c>
      <c r="B23" s="180"/>
      <c r="C23" s="181"/>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row>
    <row r="24" spans="1:41">
      <c r="A24" s="179"/>
      <c r="B24" s="180"/>
      <c r="C24" s="181"/>
      <c r="D24" s="183"/>
      <c r="E24" s="183"/>
      <c r="F24" s="183"/>
      <c r="G24" s="190" t="s">
        <v>21</v>
      </c>
      <c r="H24" s="183"/>
      <c r="I24" s="183" t="s">
        <v>22</v>
      </c>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row>
    <row r="25" spans="1:41">
      <c r="A25" s="179"/>
      <c r="B25" s="180"/>
      <c r="C25" s="181"/>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row>
    <row r="26" spans="1:41">
      <c r="A26" s="179"/>
      <c r="B26" s="180"/>
      <c r="C26" s="181"/>
      <c r="D26" s="183"/>
      <c r="E26" s="183"/>
      <c r="F26" s="183"/>
      <c r="G26" s="191" t="s">
        <v>23</v>
      </c>
      <c r="H26" s="183"/>
      <c r="I26" s="183" t="s">
        <v>24</v>
      </c>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row>
    <row r="27" spans="1:41">
      <c r="A27" s="179"/>
      <c r="B27" s="180"/>
      <c r="C27" s="181"/>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row>
    <row r="28" spans="1:41">
      <c r="A28" s="179"/>
      <c r="B28" s="180"/>
      <c r="C28" s="181"/>
      <c r="D28" s="183"/>
      <c r="E28" s="183"/>
      <c r="F28" s="183"/>
      <c r="G28" s="183" t="s">
        <v>25</v>
      </c>
      <c r="H28" s="183"/>
      <c r="I28" s="183" t="s">
        <v>26</v>
      </c>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row>
    <row r="29" spans="1:41">
      <c r="A29" s="179"/>
      <c r="B29" s="180"/>
      <c r="C29" s="181"/>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row>
    <row r="30" spans="1:41">
      <c r="A30" s="179" t="s">
        <v>27</v>
      </c>
      <c r="B30" s="180"/>
      <c r="C30" s="181"/>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row>
    <row r="31" spans="1:41">
      <c r="A31" s="179"/>
      <c r="B31" s="180"/>
      <c r="C31" s="181"/>
      <c r="D31" s="183"/>
      <c r="E31" s="183"/>
      <c r="F31" s="183"/>
      <c r="G31" s="192" t="s">
        <v>28</v>
      </c>
      <c r="H31" s="183"/>
      <c r="I31" s="183" t="s">
        <v>29</v>
      </c>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row>
    <row r="32" spans="1:41">
      <c r="A32" s="179"/>
      <c r="B32" s="180"/>
      <c r="C32" s="181"/>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row>
    <row r="33" spans="1:41">
      <c r="A33" s="179"/>
      <c r="B33" s="180"/>
      <c r="C33" s="181"/>
      <c r="D33" s="183"/>
      <c r="E33" s="183"/>
      <c r="F33" s="183"/>
      <c r="G33" s="193" t="s">
        <v>30</v>
      </c>
      <c r="H33" s="183"/>
      <c r="I33" s="183" t="s">
        <v>31</v>
      </c>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row>
    <row r="34" spans="1:41">
      <c r="A34" s="179"/>
      <c r="B34" s="180"/>
      <c r="C34" s="181"/>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row>
    <row r="35" spans="1:41">
      <c r="A35" s="179"/>
      <c r="B35" s="180"/>
      <c r="C35" s="181"/>
      <c r="D35" s="183"/>
      <c r="E35" s="183"/>
      <c r="F35" s="183"/>
      <c r="G35" s="194" t="s">
        <v>32</v>
      </c>
      <c r="H35" s="183"/>
      <c r="I35" s="183" t="s">
        <v>33</v>
      </c>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row>
    <row r="36" spans="1:41">
      <c r="A36" s="179"/>
      <c r="B36" s="180"/>
      <c r="C36" s="181"/>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row>
    <row r="37" spans="1:41">
      <c r="A37" s="179"/>
      <c r="B37" s="180"/>
      <c r="C37" s="181"/>
      <c r="D37" s="183"/>
      <c r="E37" s="183"/>
      <c r="F37" s="183"/>
      <c r="G37" s="193" t="s">
        <v>34</v>
      </c>
      <c r="H37" s="183"/>
      <c r="I37" s="183" t="s">
        <v>35</v>
      </c>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row>
    <row r="38" spans="1:41">
      <c r="A38" s="179"/>
      <c r="B38" s="180"/>
      <c r="C38" s="181"/>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row>
    <row r="39" spans="1:41">
      <c r="A39" s="179" t="s">
        <v>36</v>
      </c>
      <c r="B39" s="180"/>
      <c r="C39" s="181"/>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row>
    <row r="40" spans="1:41">
      <c r="A40" s="179"/>
      <c r="B40" s="180"/>
      <c r="C40" s="181"/>
      <c r="D40" s="183"/>
      <c r="E40" s="183"/>
      <c r="F40" s="183"/>
      <c r="G40" s="195" t="s">
        <v>37</v>
      </c>
      <c r="H40" s="183"/>
      <c r="I40" s="183" t="s">
        <v>38</v>
      </c>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row>
    <row r="41" spans="1:41">
      <c r="A41" s="179"/>
      <c r="B41" s="180"/>
      <c r="C41" s="181"/>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row>
    <row r="42" spans="1:41">
      <c r="A42" s="179"/>
      <c r="B42" s="180"/>
      <c r="C42" s="181"/>
      <c r="D42" s="183"/>
      <c r="E42" s="183"/>
      <c r="F42" s="183"/>
      <c r="G42" s="196" t="s">
        <v>39</v>
      </c>
      <c r="H42" s="183"/>
      <c r="I42" s="183" t="s">
        <v>40</v>
      </c>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row>
    <row r="43" spans="1:41">
      <c r="A43" s="179"/>
      <c r="B43" s="180"/>
      <c r="C43" s="181"/>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row>
    <row r="44" spans="1:41">
      <c r="A44" s="179"/>
      <c r="B44" s="180"/>
      <c r="C44" s="181"/>
      <c r="D44" s="183"/>
      <c r="E44" s="183"/>
      <c r="F44" s="183"/>
      <c r="G44" s="197" t="s">
        <v>41</v>
      </c>
      <c r="H44" s="183"/>
      <c r="I44" s="183" t="s">
        <v>42</v>
      </c>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row>
    <row r="45" spans="1:41">
      <c r="A45" s="179"/>
      <c r="B45" s="180"/>
      <c r="C45" s="181"/>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row>
    <row r="46" spans="1:41">
      <c r="A46" s="179"/>
      <c r="B46" s="180"/>
      <c r="C46" s="181"/>
      <c r="D46" s="183"/>
      <c r="E46" s="183"/>
      <c r="F46" s="183"/>
      <c r="G46" s="198" t="s">
        <v>43</v>
      </c>
      <c r="H46" s="183"/>
      <c r="I46" s="183" t="s">
        <v>44</v>
      </c>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row>
    <row r="47" spans="1:41">
      <c r="A47" s="179"/>
      <c r="B47" s="180"/>
      <c r="C47" s="181"/>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row>
    <row r="48" spans="1:41">
      <c r="A48" s="179"/>
      <c r="B48" s="180"/>
      <c r="C48" s="181"/>
      <c r="D48" s="183"/>
      <c r="E48" s="183"/>
      <c r="F48" s="183"/>
      <c r="G48" s="199" t="s">
        <v>45</v>
      </c>
      <c r="H48" s="183"/>
      <c r="I48" s="183" t="s">
        <v>46</v>
      </c>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row>
    <row r="49" spans="1:41">
      <c r="A49" s="179"/>
      <c r="B49" s="180"/>
      <c r="C49" s="181"/>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row>
    <row r="50" spans="1:41">
      <c r="A50" s="179" t="s">
        <v>47</v>
      </c>
      <c r="B50" s="180"/>
      <c r="C50" s="181"/>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row>
    <row r="51" spans="1:41">
      <c r="A51" s="179"/>
      <c r="B51" s="180"/>
      <c r="C51" s="181"/>
      <c r="D51" s="183"/>
      <c r="E51" s="183"/>
      <c r="F51" s="183"/>
      <c r="G51" s="200" t="s">
        <v>48</v>
      </c>
      <c r="H51" s="183"/>
      <c r="I51" s="183" t="s">
        <v>49</v>
      </c>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row>
    <row r="52" spans="1:41">
      <c r="A52" s="179"/>
      <c r="B52" s="180"/>
      <c r="C52" s="181"/>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row>
    <row r="53" spans="1:41">
      <c r="A53" s="179"/>
      <c r="B53" s="180"/>
      <c r="C53" s="181"/>
      <c r="D53" s="183"/>
      <c r="E53" s="183"/>
      <c r="F53" s="183"/>
      <c r="G53" s="201" t="s">
        <v>50</v>
      </c>
      <c r="H53" s="183"/>
      <c r="I53" s="183" t="s">
        <v>51</v>
      </c>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row>
    <row r="54" spans="1:41">
      <c r="A54" s="179"/>
      <c r="B54" s="180"/>
      <c r="C54" s="181"/>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row>
    <row r="55" spans="1:41">
      <c r="A55" s="179"/>
      <c r="B55" s="180"/>
      <c r="C55" s="181"/>
      <c r="D55" s="183"/>
      <c r="E55" s="183"/>
      <c r="F55" s="183"/>
      <c r="G55" s="202" t="s">
        <v>52</v>
      </c>
      <c r="H55" s="183"/>
      <c r="I55" s="183" t="s">
        <v>53</v>
      </c>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row>
    <row r="56" spans="1:41">
      <c r="A56" s="179"/>
      <c r="B56" s="180"/>
      <c r="C56" s="181"/>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row>
    <row r="57" spans="1:41">
      <c r="A57" s="179"/>
      <c r="B57" s="180"/>
      <c r="C57" s="183"/>
      <c r="D57" s="182"/>
      <c r="E57" s="183"/>
      <c r="F57" s="182"/>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row>
    <row r="58" spans="1:41">
      <c r="A58" s="176" t="s">
        <v>54</v>
      </c>
      <c r="B58" s="177"/>
      <c r="C58" s="178"/>
      <c r="D58" s="176"/>
      <c r="E58" s="176"/>
      <c r="F58" s="176"/>
      <c r="G58" s="176"/>
      <c r="H58" s="176"/>
      <c r="I58" s="176"/>
      <c r="J58" s="176"/>
      <c r="K58" s="176"/>
      <c r="L58" s="176"/>
      <c r="M58" s="176"/>
      <c r="N58" s="176"/>
      <c r="O58" s="176"/>
      <c r="P58" s="176"/>
      <c r="Q58" s="176"/>
      <c r="R58" s="176"/>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row>
    <row r="59" spans="1:41">
      <c r="A59" s="179"/>
      <c r="B59" s="180"/>
      <c r="C59" s="181"/>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row>
    <row r="60" spans="1:41">
      <c r="A60" s="179"/>
      <c r="B60" s="180"/>
      <c r="C60" s="181"/>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row>
    <row r="61" spans="1:41">
      <c r="A61" s="179"/>
      <c r="B61" s="180"/>
      <c r="C61" s="181"/>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row>
    <row r="62" spans="1:41">
      <c r="A62" s="179"/>
      <c r="B62" s="180"/>
      <c r="C62" s="181"/>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row>
    <row r="63" spans="1:41">
      <c r="A63" s="179"/>
      <c r="B63" s="180"/>
      <c r="C63" s="181"/>
      <c r="D63" s="183"/>
      <c r="E63" s="183"/>
      <c r="F63" s="183"/>
      <c r="G63" s="183" t="s">
        <v>55</v>
      </c>
      <c r="H63" s="183" t="s">
        <v>56</v>
      </c>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row>
    <row r="64" spans="1:41">
      <c r="A64" s="179"/>
      <c r="B64" s="180"/>
      <c r="C64" s="181"/>
      <c r="D64" s="183"/>
      <c r="E64" s="183"/>
      <c r="F64" s="183"/>
      <c r="G64" s="183" t="s">
        <v>57</v>
      </c>
      <c r="H64" s="183" t="s">
        <v>58</v>
      </c>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row>
    <row r="65" spans="1:41">
      <c r="A65" s="179"/>
      <c r="B65" s="180"/>
      <c r="C65" s="181"/>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row>
    <row r="66" spans="1:41">
      <c r="A66" s="179"/>
      <c r="B66" s="180"/>
      <c r="C66" s="181"/>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row>
    <row r="67" spans="1:41">
      <c r="A67" s="179"/>
      <c r="B67" s="180"/>
      <c r="C67" s="181"/>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row>
    <row r="68" spans="1:41">
      <c r="A68" s="179"/>
      <c r="B68" s="180"/>
      <c r="C68" s="181"/>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row>
    <row r="69" spans="1:41">
      <c r="A69" s="176" t="s">
        <v>59</v>
      </c>
      <c r="B69" s="177"/>
      <c r="C69" s="178"/>
      <c r="D69" s="176"/>
      <c r="E69" s="176"/>
      <c r="F69" s="176"/>
      <c r="G69" s="176"/>
      <c r="H69" s="176"/>
      <c r="I69" s="176"/>
      <c r="J69" s="176"/>
      <c r="K69" s="176"/>
      <c r="L69" s="176"/>
      <c r="M69" s="176"/>
      <c r="N69" s="176"/>
      <c r="O69" s="176"/>
      <c r="P69" s="176"/>
      <c r="Q69" s="176"/>
      <c r="R69" s="176"/>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row>
    <row r="70" spans="1:41">
      <c r="A70" s="179"/>
      <c r="B70" s="180"/>
      <c r="C70" s="181"/>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row>
    <row r="71" spans="1:41">
      <c r="A71" s="179"/>
      <c r="B71" s="180"/>
      <c r="C71" s="181"/>
      <c r="D71" s="183"/>
      <c r="E71" s="183"/>
      <c r="F71" s="183"/>
      <c r="G71" s="183" t="s">
        <v>60</v>
      </c>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row>
    <row r="72" spans="1:41">
      <c r="A72" s="179"/>
      <c r="B72" s="180"/>
      <c r="C72" s="181"/>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row>
    <row r="73" spans="1:41">
      <c r="A73" s="179"/>
      <c r="B73" s="180"/>
      <c r="C73" s="181"/>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row>
    <row r="74" spans="1:41">
      <c r="A74" s="176" t="s">
        <v>61</v>
      </c>
      <c r="B74" s="177"/>
      <c r="C74" s="178"/>
      <c r="D74" s="176"/>
      <c r="E74" s="176"/>
      <c r="F74" s="176"/>
      <c r="G74" s="176"/>
      <c r="H74" s="176"/>
      <c r="I74" s="176"/>
      <c r="J74" s="176"/>
      <c r="K74" s="176"/>
      <c r="L74" s="176"/>
      <c r="M74" s="176"/>
      <c r="N74" s="176"/>
      <c r="O74" s="176"/>
      <c r="P74" s="176"/>
      <c r="Q74" s="176"/>
      <c r="R74" s="176"/>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row>
    <row r="75" spans="1:41">
      <c r="A75" s="179"/>
      <c r="B75" s="180"/>
      <c r="C75" s="181"/>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row>
    <row r="76" spans="1:41">
      <c r="A76" s="179"/>
      <c r="B76" s="180"/>
      <c r="C76" s="181"/>
      <c r="D76" s="183"/>
      <c r="E76" s="183"/>
      <c r="F76" s="183"/>
      <c r="G76" s="185"/>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row>
    <row r="77" spans="1:41">
      <c r="A77" s="179"/>
      <c r="B77" s="180"/>
      <c r="C77" s="181"/>
      <c r="D77" s="183"/>
      <c r="E77" s="183"/>
      <c r="F77" s="183"/>
      <c r="G77" s="185" t="s">
        <v>62</v>
      </c>
      <c r="H77" s="183"/>
      <c r="I77" s="183" t="s">
        <v>63</v>
      </c>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row>
    <row r="78" spans="1:41">
      <c r="A78" s="179"/>
      <c r="B78" s="180"/>
      <c r="C78" s="181"/>
      <c r="D78" s="183"/>
      <c r="E78" s="183"/>
      <c r="F78" s="183"/>
      <c r="G78" s="185" t="s">
        <v>64</v>
      </c>
      <c r="H78" s="183"/>
      <c r="I78" s="183" t="s">
        <v>65</v>
      </c>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row>
    <row r="79" spans="1:41">
      <c r="A79" s="179"/>
      <c r="B79" s="180"/>
      <c r="C79" s="181"/>
      <c r="D79" s="183"/>
      <c r="E79" s="183"/>
      <c r="F79" s="183"/>
      <c r="G79" s="185" t="s">
        <v>66</v>
      </c>
      <c r="H79" s="183"/>
      <c r="I79" s="183" t="s">
        <v>67</v>
      </c>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row>
    <row r="80" spans="1:41">
      <c r="A80" s="183"/>
      <c r="B80" s="183"/>
      <c r="C80" s="183"/>
      <c r="D80" s="183"/>
      <c r="E80" s="183"/>
      <c r="F80" s="183"/>
      <c r="G80" s="185" t="s">
        <v>68</v>
      </c>
      <c r="H80" s="183"/>
      <c r="I80" s="183" t="s">
        <v>69</v>
      </c>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row>
    <row r="81" spans="1:41">
      <c r="A81" s="183"/>
      <c r="B81" s="183"/>
      <c r="C81" s="183"/>
      <c r="D81" s="183"/>
      <c r="E81" s="183"/>
      <c r="F81" s="183"/>
      <c r="G81" s="185" t="s">
        <v>70</v>
      </c>
      <c r="H81" s="183"/>
      <c r="I81" s="183" t="s">
        <v>71</v>
      </c>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row>
    <row r="82" spans="1:41">
      <c r="G82" s="185" t="s">
        <v>72</v>
      </c>
      <c r="I82" s="183" t="s">
        <v>73</v>
      </c>
    </row>
    <row r="85" spans="1:41" s="4" customFormat="1" ht="12.75" customHeight="1">
      <c r="A85" s="1" t="s">
        <v>9</v>
      </c>
      <c r="B85" s="2"/>
      <c r="C85" s="3"/>
      <c r="D85" s="2"/>
      <c r="E85" s="2"/>
      <c r="F85" s="2"/>
      <c r="G85" s="2"/>
      <c r="H85" s="2"/>
      <c r="I85" s="2"/>
    </row>
  </sheetData>
  <hyperlinks>
    <hyperlink ref="I77" r:id="rId1" display="javascript:AppendPopup(this,'785243203_2')"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K20"/>
  <sheetViews>
    <sheetView showGridLines="0" zoomScale="80" zoomScaleNormal="80" workbookViewId="0">
      <selection activeCell="F12" sqref="F12:G18"/>
    </sheetView>
  </sheetViews>
  <sheetFormatPr defaultColWidth="9.1796875" defaultRowHeight="13.5"/>
  <cols>
    <col min="1" max="3" width="9.1796875" style="21"/>
    <col min="4" max="4" width="91.26953125" style="21" customWidth="1"/>
    <col min="5" max="7" width="13.7265625" style="33" customWidth="1"/>
    <col min="8" max="16384" width="9.1796875" style="21"/>
  </cols>
  <sheetData>
    <row r="1" spans="1:11" ht="24.5">
      <c r="A1" s="5" t="str">
        <f ca="1" xml:space="preserve"> RIGHT(CELL("FILENAME", $A$1), LEN(CELL("FILENAME", $A$1)) - SEARCH("]", CELL("FILENAME", $A$1)))</f>
        <v>Control</v>
      </c>
      <c r="K1" s="5"/>
    </row>
    <row r="2" spans="1:11" s="38" customFormat="1" ht="12.5">
      <c r="E2" s="39"/>
      <c r="F2" s="39"/>
      <c r="G2" s="39"/>
    </row>
    <row r="3" spans="1:11" s="38" customFormat="1" ht="12.5">
      <c r="E3" s="39"/>
      <c r="F3" s="39"/>
      <c r="G3" s="39"/>
    </row>
    <row r="4" spans="1:11" s="38" customFormat="1" ht="12.5">
      <c r="E4" s="39"/>
      <c r="F4" s="39"/>
      <c r="G4" s="39"/>
    </row>
    <row r="5" spans="1:11" s="38" customFormat="1" ht="12.5">
      <c r="E5" s="39"/>
      <c r="F5" s="39"/>
      <c r="G5" s="39"/>
    </row>
    <row r="6" spans="1:11" s="38" customFormat="1" ht="12.5">
      <c r="E6" s="39"/>
      <c r="F6" s="39"/>
      <c r="G6" s="39"/>
    </row>
    <row r="7" spans="1:11" s="38" customFormat="1" ht="12.5">
      <c r="E7" s="39"/>
      <c r="F7" s="39"/>
      <c r="G7" s="39"/>
    </row>
    <row r="8" spans="1:11" s="38" customFormat="1" ht="12.5">
      <c r="A8" s="40" t="s">
        <v>74</v>
      </c>
      <c r="B8" s="41"/>
      <c r="C8" s="41"/>
      <c r="D8" s="41"/>
      <c r="E8" s="42"/>
      <c r="F8" s="42"/>
      <c r="G8" s="42"/>
      <c r="K8" s="43"/>
    </row>
    <row r="9" spans="1:11" s="38" customFormat="1" ht="12.5">
      <c r="E9" s="39"/>
      <c r="F9" s="39"/>
      <c r="G9" s="39"/>
      <c r="K9" s="43"/>
    </row>
    <row r="10" spans="1:11" s="38" customFormat="1" ht="12.5">
      <c r="B10" s="44" t="s">
        <v>75</v>
      </c>
      <c r="D10" s="44" t="s">
        <v>76</v>
      </c>
      <c r="E10" s="45" t="s">
        <v>77</v>
      </c>
      <c r="F10" s="45" t="s">
        <v>78</v>
      </c>
      <c r="G10" s="45" t="s">
        <v>79</v>
      </c>
      <c r="K10" s="43"/>
    </row>
    <row r="11" spans="1:11" s="38" customFormat="1" ht="12.5">
      <c r="E11" s="39"/>
      <c r="F11" s="39"/>
      <c r="G11" s="39"/>
    </row>
    <row r="12" spans="1:11" s="38" customFormat="1" ht="12.5">
      <c r="B12" s="50" t="s">
        <v>2</v>
      </c>
      <c r="D12" s="47" t="s">
        <v>80</v>
      </c>
      <c r="E12" s="48">
        <v>44977</v>
      </c>
      <c r="F12" s="46"/>
      <c r="G12" s="46"/>
      <c r="K12" s="43"/>
    </row>
    <row r="13" spans="1:11" s="38" customFormat="1" ht="14.25" customHeight="1">
      <c r="B13" s="39"/>
      <c r="E13" s="39"/>
      <c r="F13" s="39"/>
      <c r="G13" s="39"/>
      <c r="K13" s="43"/>
    </row>
    <row r="14" spans="1:11" s="38" customFormat="1" ht="12.5">
      <c r="B14" s="50" t="s">
        <v>381</v>
      </c>
      <c r="D14" s="47" t="s">
        <v>382</v>
      </c>
      <c r="E14" s="48">
        <v>45182</v>
      </c>
      <c r="F14" s="46"/>
      <c r="G14" s="46"/>
    </row>
    <row r="15" spans="1:11" s="38" customFormat="1" ht="12.5">
      <c r="E15" s="39"/>
      <c r="F15" s="39"/>
      <c r="G15" s="39"/>
    </row>
    <row r="16" spans="1:11" s="38" customFormat="1" ht="12.5">
      <c r="B16" s="50" t="s">
        <v>381</v>
      </c>
      <c r="D16" s="47" t="s">
        <v>406</v>
      </c>
      <c r="E16" s="48">
        <v>45189</v>
      </c>
      <c r="F16" s="46"/>
      <c r="G16" s="46"/>
    </row>
    <row r="17" spans="1:9" s="38" customFormat="1" ht="12.5">
      <c r="E17" s="39"/>
      <c r="F17" s="39"/>
      <c r="G17" s="39"/>
    </row>
    <row r="18" spans="1:9" s="38" customFormat="1" ht="12.5">
      <c r="B18" s="50" t="s">
        <v>405</v>
      </c>
      <c r="D18" s="47" t="s">
        <v>382</v>
      </c>
      <c r="E18" s="48">
        <v>45191</v>
      </c>
      <c r="F18" s="46"/>
      <c r="G18" s="46"/>
    </row>
    <row r="20" spans="1:9" s="37" customFormat="1" ht="12.75" customHeight="1">
      <c r="A20" s="35" t="s">
        <v>9</v>
      </c>
      <c r="B20" s="36"/>
      <c r="C20" s="49"/>
      <c r="D20" s="36"/>
      <c r="E20" s="36"/>
      <c r="F20" s="36"/>
      <c r="G20" s="36"/>
      <c r="H20" s="36"/>
      <c r="I20" s="3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pageSetUpPr fitToPage="1"/>
  </sheetPr>
  <dimension ref="A1:W57"/>
  <sheetViews>
    <sheetView showGridLines="0" zoomScale="80" zoomScaleNormal="80" workbookViewId="0">
      <pane ySplit="3" topLeftCell="A77" activePane="bottomLeft" state="frozen"/>
      <selection activeCell="E22" sqref="E22"/>
      <selection pane="bottomLeft" activeCell="B7" sqref="B7"/>
    </sheetView>
  </sheetViews>
  <sheetFormatPr defaultColWidth="9.1796875" defaultRowHeight="13.5" outlineLevelRow="1"/>
  <cols>
    <col min="1" max="1" width="14.1796875" style="21" customWidth="1"/>
    <col min="2" max="2" width="160" style="21" customWidth="1"/>
    <col min="3" max="3" width="14.453125" style="52" customWidth="1"/>
    <col min="4" max="4" width="2.453125" style="21" customWidth="1"/>
    <col min="5" max="5" width="60.81640625" style="33" customWidth="1"/>
    <col min="6" max="6" width="44" style="21" customWidth="1"/>
    <col min="7" max="16384" width="9.1796875" style="21"/>
  </cols>
  <sheetData>
    <row r="1" spans="1:23" ht="24.5">
      <c r="A1" s="51" t="str">
        <f ca="1" xml:space="preserve"> RIGHT(CELL("FILENAME", $A$1), LEN(CELL("FILENAME", $A$1)) - SEARCH("]", CELL("FILENAME", $A$1)))</f>
        <v>Procedure</v>
      </c>
    </row>
    <row r="2" spans="1:23">
      <c r="C2" s="359" t="s">
        <v>81</v>
      </c>
      <c r="D2" s="53"/>
      <c r="E2" s="360" t="s">
        <v>82</v>
      </c>
    </row>
    <row r="3" spans="1:23" ht="14">
      <c r="A3" s="21" t="s">
        <v>83</v>
      </c>
      <c r="C3" s="359"/>
      <c r="D3" s="54"/>
      <c r="E3" s="360"/>
    </row>
    <row r="5" spans="1:23">
      <c r="B5" s="55"/>
    </row>
    <row r="7" spans="1:23">
      <c r="B7" s="55"/>
    </row>
    <row r="9" spans="1:23" ht="14">
      <c r="A9" s="24" t="s">
        <v>84</v>
      </c>
      <c r="B9" s="24"/>
      <c r="C9" s="56"/>
      <c r="D9" s="24"/>
      <c r="E9" s="75"/>
      <c r="F9" s="24"/>
      <c r="G9" s="24"/>
      <c r="H9" s="24"/>
      <c r="I9" s="24"/>
      <c r="J9" s="24"/>
      <c r="K9" s="24"/>
      <c r="L9" s="24"/>
      <c r="M9" s="24"/>
      <c r="N9" s="24"/>
      <c r="O9" s="24"/>
      <c r="P9" s="24"/>
      <c r="Q9" s="24"/>
      <c r="R9" s="24"/>
      <c r="S9" s="24"/>
      <c r="T9" s="24"/>
      <c r="U9" s="24"/>
      <c r="V9" s="24"/>
      <c r="W9" s="24"/>
    </row>
    <row r="12" spans="1:23" ht="14">
      <c r="A12" s="24" t="s">
        <v>85</v>
      </c>
      <c r="B12" s="24"/>
      <c r="C12" s="56"/>
      <c r="D12" s="24"/>
      <c r="E12" s="75"/>
      <c r="F12" s="24"/>
      <c r="G12" s="24"/>
      <c r="H12" s="24"/>
      <c r="I12" s="24"/>
      <c r="J12" s="24"/>
      <c r="K12" s="24"/>
      <c r="L12" s="24"/>
      <c r="M12" s="24"/>
      <c r="N12" s="24"/>
      <c r="O12" s="24"/>
      <c r="P12" s="24"/>
      <c r="Q12" s="24"/>
      <c r="R12" s="24"/>
      <c r="S12" s="24"/>
      <c r="T12" s="24"/>
      <c r="U12" s="24"/>
      <c r="V12" s="24"/>
      <c r="W12" s="24"/>
    </row>
    <row r="13" spans="1:23" ht="14">
      <c r="A13" s="34"/>
    </row>
    <row r="14" spans="1:23" ht="14" outlineLevel="1">
      <c r="B14" s="34" t="s">
        <v>86</v>
      </c>
    </row>
    <row r="15" spans="1:23" outlineLevel="1"/>
    <row r="16" spans="1:23" outlineLevel="1">
      <c r="B16" s="57" t="s">
        <v>87</v>
      </c>
    </row>
    <row r="17" spans="1:23" outlineLevel="1">
      <c r="E17" s="346"/>
    </row>
    <row r="18" spans="1:23" ht="35.25" customHeight="1" outlineLevel="1">
      <c r="A18" s="58">
        <v>1</v>
      </c>
      <c r="B18" s="59" t="s">
        <v>88</v>
      </c>
      <c r="C18" s="60" t="s">
        <v>89</v>
      </c>
      <c r="E18" s="347" t="s">
        <v>90</v>
      </c>
    </row>
    <row r="19" spans="1:23" ht="33.75" customHeight="1" outlineLevel="1">
      <c r="A19" s="58">
        <v>2</v>
      </c>
      <c r="B19" s="59" t="s">
        <v>91</v>
      </c>
      <c r="C19" s="60" t="s">
        <v>89</v>
      </c>
      <c r="E19" s="347" t="s">
        <v>90</v>
      </c>
    </row>
    <row r="20" spans="1:23" ht="14" outlineLevel="1">
      <c r="A20" s="58">
        <v>3</v>
      </c>
      <c r="B20" s="59" t="s">
        <v>92</v>
      </c>
      <c r="C20" s="60" t="s">
        <v>89</v>
      </c>
      <c r="E20" s="347" t="s">
        <v>90</v>
      </c>
    </row>
    <row r="21" spans="1:23" ht="14" outlineLevel="1">
      <c r="A21" s="58">
        <v>4</v>
      </c>
      <c r="B21" s="59" t="s">
        <v>93</v>
      </c>
      <c r="C21" s="60" t="s">
        <v>89</v>
      </c>
      <c r="E21" s="347" t="s">
        <v>90</v>
      </c>
    </row>
    <row r="22" spans="1:23" ht="14" outlineLevel="1">
      <c r="A22" s="58">
        <v>5</v>
      </c>
      <c r="B22" s="59" t="s">
        <v>94</v>
      </c>
      <c r="C22" s="60" t="s">
        <v>89</v>
      </c>
      <c r="E22" s="347" t="s">
        <v>90</v>
      </c>
    </row>
    <row r="23" spans="1:23" ht="14" outlineLevel="1">
      <c r="A23" s="58"/>
      <c r="B23" s="34"/>
      <c r="C23" s="60"/>
      <c r="E23" s="348"/>
    </row>
    <row r="24" spans="1:23" ht="14" outlineLevel="1">
      <c r="A24" s="58"/>
      <c r="B24" s="59"/>
      <c r="C24" s="60"/>
      <c r="E24" s="348"/>
    </row>
    <row r="25" spans="1:23" ht="14">
      <c r="A25" s="24" t="s">
        <v>95</v>
      </c>
      <c r="B25" s="24"/>
      <c r="C25" s="56"/>
      <c r="D25" s="24"/>
      <c r="E25" s="75"/>
      <c r="F25" s="24"/>
      <c r="G25" s="24"/>
      <c r="H25" s="24"/>
      <c r="I25" s="24"/>
      <c r="J25" s="24"/>
      <c r="K25" s="24"/>
      <c r="L25" s="24"/>
      <c r="M25" s="24"/>
      <c r="N25" s="24"/>
      <c r="O25" s="24"/>
      <c r="P25" s="24"/>
      <c r="Q25" s="24"/>
      <c r="R25" s="24"/>
      <c r="S25" s="24"/>
      <c r="T25" s="24"/>
      <c r="U25" s="24"/>
      <c r="V25" s="24"/>
      <c r="W25" s="24"/>
    </row>
    <row r="26" spans="1:23" ht="14" outlineLevel="1">
      <c r="A26" s="58"/>
      <c r="B26" s="34"/>
      <c r="C26" s="60"/>
      <c r="E26" s="348"/>
    </row>
    <row r="27" spans="1:23" ht="14" outlineLevel="1">
      <c r="A27" s="58"/>
      <c r="B27" s="34" t="s">
        <v>86</v>
      </c>
      <c r="C27" s="60"/>
      <c r="E27" s="348"/>
    </row>
    <row r="28" spans="1:23" ht="14" outlineLevel="1">
      <c r="A28" s="58"/>
      <c r="B28" s="34"/>
      <c r="C28" s="60"/>
      <c r="E28" s="348"/>
    </row>
    <row r="29" spans="1:23" ht="27" outlineLevel="1">
      <c r="A29" s="58"/>
      <c r="B29" s="57" t="s">
        <v>96</v>
      </c>
      <c r="C29" s="60"/>
      <c r="E29" s="348"/>
    </row>
    <row r="30" spans="1:23" ht="14" outlineLevel="1">
      <c r="A30" s="58"/>
      <c r="B30" s="34"/>
      <c r="C30" s="60"/>
      <c r="E30" s="348"/>
    </row>
    <row r="31" spans="1:23" ht="32.5" customHeight="1" outlineLevel="1">
      <c r="A31" s="58">
        <v>6</v>
      </c>
      <c r="B31" s="59" t="s">
        <v>97</v>
      </c>
      <c r="C31" s="60" t="s">
        <v>89</v>
      </c>
      <c r="E31" s="348" t="s">
        <v>98</v>
      </c>
      <c r="F31" s="61"/>
    </row>
    <row r="32" spans="1:23" ht="32.5" customHeight="1" outlineLevel="1">
      <c r="A32" s="58">
        <v>7</v>
      </c>
      <c r="B32" s="59" t="s">
        <v>99</v>
      </c>
      <c r="C32" s="60" t="s">
        <v>89</v>
      </c>
      <c r="E32" s="349" t="s">
        <v>100</v>
      </c>
    </row>
    <row r="33" spans="1:23" ht="32.5" customHeight="1" outlineLevel="1">
      <c r="A33" s="58">
        <v>8</v>
      </c>
      <c r="B33" s="59" t="s">
        <v>101</v>
      </c>
      <c r="C33" s="60" t="s">
        <v>89</v>
      </c>
      <c r="E33" s="348" t="s">
        <v>102</v>
      </c>
    </row>
    <row r="34" spans="1:23" ht="32.5" customHeight="1" outlineLevel="1">
      <c r="A34" s="58">
        <v>9</v>
      </c>
      <c r="B34" s="59" t="s">
        <v>103</v>
      </c>
      <c r="C34" s="60" t="s">
        <v>89</v>
      </c>
      <c r="E34" s="348" t="s">
        <v>102</v>
      </c>
      <c r="F34" s="61"/>
    </row>
    <row r="35" spans="1:23" ht="32.5" customHeight="1" outlineLevel="1">
      <c r="A35" s="58">
        <v>10</v>
      </c>
      <c r="B35" s="59" t="s">
        <v>104</v>
      </c>
      <c r="C35" s="60" t="s">
        <v>89</v>
      </c>
      <c r="E35" s="348" t="s">
        <v>102</v>
      </c>
      <c r="F35" s="61"/>
    </row>
    <row r="36" spans="1:23" ht="32.5" customHeight="1" outlineLevel="1">
      <c r="A36" s="58">
        <v>11</v>
      </c>
      <c r="B36" s="59" t="s">
        <v>105</v>
      </c>
      <c r="C36" s="60" t="s">
        <v>89</v>
      </c>
      <c r="E36" s="349" t="s">
        <v>100</v>
      </c>
      <c r="F36" s="61"/>
    </row>
    <row r="37" spans="1:23" ht="32.5" customHeight="1" outlineLevel="1">
      <c r="A37" s="58">
        <v>12</v>
      </c>
      <c r="B37" s="59" t="s">
        <v>106</v>
      </c>
      <c r="C37" s="60" t="s">
        <v>89</v>
      </c>
      <c r="E37" s="349" t="s">
        <v>107</v>
      </c>
      <c r="F37" s="61"/>
    </row>
    <row r="38" spans="1:23" ht="14" outlineLevel="1">
      <c r="A38" s="58"/>
      <c r="B38" s="59"/>
      <c r="C38" s="60"/>
      <c r="E38" s="350"/>
      <c r="F38" s="61"/>
    </row>
    <row r="39" spans="1:23" ht="14">
      <c r="A39" s="24" t="s">
        <v>108</v>
      </c>
      <c r="B39" s="24"/>
      <c r="C39" s="56"/>
      <c r="D39" s="24"/>
      <c r="E39" s="351"/>
      <c r="F39" s="24"/>
      <c r="G39" s="24"/>
      <c r="H39" s="24"/>
      <c r="I39" s="24"/>
      <c r="J39" s="24"/>
      <c r="K39" s="24"/>
      <c r="L39" s="24"/>
      <c r="M39" s="24"/>
      <c r="N39" s="24"/>
      <c r="O39" s="24"/>
      <c r="P39" s="24"/>
      <c r="Q39" s="24"/>
      <c r="R39" s="24"/>
      <c r="S39" s="24"/>
      <c r="T39" s="24"/>
      <c r="U39" s="24"/>
      <c r="V39" s="24"/>
      <c r="W39" s="24"/>
    </row>
    <row r="40" spans="1:23">
      <c r="E40" s="346"/>
    </row>
    <row r="41" spans="1:23" ht="107.15" customHeight="1" outlineLevel="1">
      <c r="B41" s="62" t="s">
        <v>397</v>
      </c>
      <c r="E41" s="346"/>
    </row>
    <row r="42" spans="1:23" outlineLevel="1">
      <c r="E42" s="346"/>
    </row>
    <row r="43" spans="1:23" s="20" customFormat="1" ht="46.5" customHeight="1" outlineLevel="1">
      <c r="A43" s="58">
        <v>18</v>
      </c>
      <c r="B43" s="59" t="s">
        <v>379</v>
      </c>
      <c r="C43" s="60" t="s">
        <v>89</v>
      </c>
      <c r="E43" s="347" t="s">
        <v>90</v>
      </c>
    </row>
    <row r="44" spans="1:23" s="20" customFormat="1" ht="46.5" customHeight="1" outlineLevel="1">
      <c r="A44" s="58">
        <v>19</v>
      </c>
      <c r="B44" s="59" t="s">
        <v>109</v>
      </c>
      <c r="C44" s="60" t="s">
        <v>89</v>
      </c>
      <c r="E44" s="347" t="s">
        <v>90</v>
      </c>
    </row>
    <row r="45" spans="1:23" s="20" customFormat="1" ht="46.5" customHeight="1" outlineLevel="1">
      <c r="A45" s="58">
        <v>20</v>
      </c>
      <c r="B45" s="59" t="s">
        <v>383</v>
      </c>
      <c r="C45" s="60" t="s">
        <v>89</v>
      </c>
      <c r="E45" s="347" t="s">
        <v>90</v>
      </c>
    </row>
    <row r="46" spans="1:23" s="20" customFormat="1" ht="46.5" customHeight="1" outlineLevel="1">
      <c r="A46" s="58">
        <v>21</v>
      </c>
      <c r="B46" s="59" t="s">
        <v>380</v>
      </c>
      <c r="C46" s="60" t="s">
        <v>89</v>
      </c>
      <c r="E46" s="347" t="s">
        <v>90</v>
      </c>
    </row>
    <row r="47" spans="1:23" s="20" customFormat="1" ht="46.5" customHeight="1" outlineLevel="1">
      <c r="A47" s="58">
        <v>22</v>
      </c>
      <c r="B47" s="59" t="s">
        <v>380</v>
      </c>
      <c r="C47" s="60" t="s">
        <v>89</v>
      </c>
      <c r="E47" s="347" t="s">
        <v>90</v>
      </c>
    </row>
    <row r="48" spans="1:23" s="20" customFormat="1" ht="46.5" customHeight="1" outlineLevel="1">
      <c r="A48" s="58">
        <v>23</v>
      </c>
      <c r="B48" s="59" t="s">
        <v>110</v>
      </c>
      <c r="C48" s="60" t="s">
        <v>89</v>
      </c>
      <c r="E48" s="347" t="s">
        <v>90</v>
      </c>
    </row>
    <row r="49" spans="1:23" s="20" customFormat="1" ht="46.5" customHeight="1" outlineLevel="1">
      <c r="A49" s="58">
        <v>24</v>
      </c>
      <c r="B49" s="59" t="s">
        <v>111</v>
      </c>
      <c r="C49" s="60" t="s">
        <v>89</v>
      </c>
      <c r="E49" s="347" t="s">
        <v>90</v>
      </c>
    </row>
    <row r="50" spans="1:23" s="20" customFormat="1" ht="40.5" customHeight="1" outlineLevel="1">
      <c r="A50" s="58"/>
      <c r="B50" s="59"/>
      <c r="C50" s="60"/>
      <c r="E50" s="348"/>
    </row>
    <row r="51" spans="1:23" ht="14">
      <c r="A51" s="24" t="s">
        <v>112</v>
      </c>
      <c r="B51" s="24"/>
      <c r="C51" s="56"/>
      <c r="D51" s="24"/>
      <c r="E51" s="75"/>
      <c r="F51" s="24"/>
      <c r="G51" s="24"/>
      <c r="H51" s="24"/>
      <c r="I51" s="24"/>
      <c r="J51" s="24"/>
      <c r="K51" s="24"/>
      <c r="L51" s="24"/>
    </row>
    <row r="53" spans="1:23" outlineLevel="1">
      <c r="B53" s="57" t="s">
        <v>113</v>
      </c>
    </row>
    <row r="54" spans="1:23" outlineLevel="1"/>
    <row r="55" spans="1:23" ht="33.65" customHeight="1" outlineLevel="1">
      <c r="A55" s="58">
        <v>25</v>
      </c>
      <c r="B55" s="59" t="s">
        <v>114</v>
      </c>
      <c r="C55" s="64" t="s">
        <v>115</v>
      </c>
      <c r="E55" s="52" t="s">
        <v>90</v>
      </c>
    </row>
    <row r="57" spans="1:23" s="20" customFormat="1" ht="14">
      <c r="A57" s="19" t="s">
        <v>116</v>
      </c>
      <c r="B57" s="19"/>
      <c r="C57" s="19"/>
      <c r="D57" s="19"/>
      <c r="E57" s="109"/>
      <c r="F57" s="19"/>
      <c r="G57" s="19"/>
      <c r="H57" s="19"/>
      <c r="I57" s="19"/>
      <c r="J57" s="19"/>
      <c r="K57" s="19"/>
      <c r="L57" s="19"/>
      <c r="M57" s="19"/>
      <c r="N57" s="19"/>
      <c r="O57" s="19"/>
      <c r="P57" s="19"/>
      <c r="Q57" s="19"/>
      <c r="R57" s="19"/>
      <c r="S57" s="19"/>
      <c r="T57" s="19"/>
      <c r="U57" s="18"/>
      <c r="V57" s="18"/>
      <c r="W57" s="18"/>
    </row>
  </sheetData>
  <mergeCells count="2">
    <mergeCell ref="C2:C3"/>
    <mergeCell ref="E2:E3"/>
  </mergeCells>
  <phoneticPr fontId="43" type="noConversion"/>
  <hyperlinks>
    <hyperlink ref="C18" location="Inputs!E13" display="Go to Input" xr:uid="{00000000-0004-0000-0300-000000000000}"/>
    <hyperlink ref="C19" location="Inputs!E16" display="Go to Input" xr:uid="{00000000-0004-0000-0300-000001000000}"/>
    <hyperlink ref="C20" location="Inputs!E17" display="Go to Input" xr:uid="{00000000-0004-0000-0300-000002000000}"/>
    <hyperlink ref="C21" location="Inputs!E26" display="Go to Input" xr:uid="{00000000-0004-0000-0300-000003000000}"/>
    <hyperlink ref="C22" location="Inputs!E27" display="Go to Input" xr:uid="{00000000-0004-0000-0300-000005000000}"/>
    <hyperlink ref="C31" location="Inputs!J36" display="Go to Input" xr:uid="{00000000-0004-0000-0300-000007000000}"/>
    <hyperlink ref="C32:C34" location="Inputs!F37" display="Go to Input" xr:uid="{00000000-0004-0000-0300-000008000000}"/>
    <hyperlink ref="C32" location="Inputs!J39" display="Go to Input" xr:uid="{00000000-0004-0000-0300-000009000000}"/>
    <hyperlink ref="C33" location="Inputs!J40" display="Go to Input" xr:uid="{00000000-0004-0000-0300-00000A000000}"/>
    <hyperlink ref="C34" location="Inputs!J41" display="Go to Input" xr:uid="{00000000-0004-0000-0300-00000B000000}"/>
    <hyperlink ref="C43" location="Inputs!J54" display="Go to Input" xr:uid="{00000000-0004-0000-0300-000019000000}"/>
    <hyperlink ref="C44" location="Inputs!J55" display="Go to Input" xr:uid="{00000000-0004-0000-0300-00001A000000}"/>
    <hyperlink ref="C45:C50" location="Inputs!J67" display="Go to Input" xr:uid="{00000000-0004-0000-0300-00001B000000}"/>
    <hyperlink ref="C45" location="Inputs!J56" display="Go to Input" xr:uid="{00000000-0004-0000-0300-00001C000000}"/>
    <hyperlink ref="C46" location="Inputs!J58" display="Go to Input" xr:uid="{00000000-0004-0000-0300-00001D000000}"/>
    <hyperlink ref="C47" location="Inputs!J59" display="Go to Input" xr:uid="{00000000-0004-0000-0300-00001E000000}"/>
    <hyperlink ref="C48" location="Inputs!J62" display="Go to Input" xr:uid="{00000000-0004-0000-0300-00001F000000}"/>
    <hyperlink ref="C49" location="Inputs!J63" display="Go to Input" xr:uid="{00000000-0004-0000-0300-000020000000}"/>
    <hyperlink ref="C55" location="'Output(1)'!A1" display="Go to Report" xr:uid="{00000000-0004-0000-0300-00004F000000}"/>
    <hyperlink ref="E31" r:id="rId1" xr:uid="{9F9247A5-C7CE-4852-80B0-1F1F3BB57D79}"/>
    <hyperlink ref="E33" r:id="rId2" display="https://www.ofwat.gov.uk/publication/pr19-final-determinations-aligning-risk-and-return-technical-appendix/" xr:uid="{643D18A4-0EF0-426A-9896-1392F021D4D8}"/>
    <hyperlink ref="E35" r:id="rId3" display="https://www.ofwat.gov.uk/publication/pr19-final-determinations-aligning-risk-and-return-technical-appendix/" xr:uid="{71481FD3-659C-4917-8C7E-19CD9727FB3D}"/>
    <hyperlink ref="E34" r:id="rId4" display="https://www.ofwat.gov.uk/publication/pr19-final-determinations-aligning-risk-and-return-technical-appendix/" xr:uid="{6B4D0165-D23C-4CC8-A570-2A6915D3FA73}"/>
    <hyperlink ref="E36" r:id="rId5" display="https://www.ofwat.gov.uk/publication/pr24-and-beyond-final-guidance-on-long-term-delivery-strategies/" xr:uid="{A094AA30-7721-4E86-90C2-90EA8E6B8D36}"/>
    <hyperlink ref="E32" r:id="rId6" display="https://www.ofwat.gov.uk/publication/pr24-and-beyond-final-guidance-on-long-term-delivery-strategies/" xr:uid="{127051FC-E74C-4EE4-AB13-EFCD788C15E5}"/>
    <hyperlink ref="E37" r:id="rId7" display="https://www.gov.uk/corporation-tax-rates" xr:uid="{8C921068-71C9-4F86-88DF-EA8F3C793CD0}"/>
    <hyperlink ref="C35:C37" location="Inputs!J42" display="Go to Input" xr:uid="{D59C6419-4291-4800-B46A-BC6E65453376}"/>
    <hyperlink ref="C36" location="Inputs!J43" display="Go to Input" xr:uid="{09DA5918-5DC2-456A-AB72-1F7E2F29AFC2}"/>
    <hyperlink ref="C37" location="Inputs!J46" display="Go to Input" xr:uid="{8C2AF5D4-3571-4E3A-9348-3EF87A6AEC95}"/>
  </hyperlinks>
  <pageMargins left="0.25" right="0.25" top="0.75" bottom="0.75" header="0.3" footer="0.3"/>
  <pageSetup paperSize="9" scale="41" fitToHeight="0" orientation="portrait" verticalDpi="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AP694"/>
  <sheetViews>
    <sheetView showGridLines="0" zoomScale="80" zoomScaleNormal="80" workbookViewId="0">
      <pane xSplit="9" ySplit="6" topLeftCell="J7" activePane="bottomRight" state="frozen"/>
      <selection activeCell="E22" sqref="E22"/>
      <selection pane="topRight" activeCell="E22" sqref="E22"/>
      <selection pane="bottomLeft" activeCell="E22" sqref="E22"/>
      <selection pane="bottomRight" activeCell="E247" sqref="E247"/>
    </sheetView>
  </sheetViews>
  <sheetFormatPr defaultColWidth="0" defaultRowHeight="14.5" outlineLevelRow="1"/>
  <cols>
    <col min="1" max="1" width="5.1796875" style="20" customWidth="1"/>
    <col min="2" max="2" width="5.26953125" style="20" customWidth="1"/>
    <col min="3" max="4" width="2.7265625" style="20" customWidth="1"/>
    <col min="5" max="5" width="48" style="20" customWidth="1"/>
    <col min="6" max="6" width="13.453125" style="52" customWidth="1"/>
    <col min="7" max="7" width="9.1796875" style="52" bestFit="1" customWidth="1"/>
    <col min="8" max="8" width="2.54296875" style="20" customWidth="1"/>
    <col min="9" max="9" width="2.7265625" style="20" customWidth="1"/>
    <col min="10" max="10" width="11.453125" style="20" bestFit="1" customWidth="1"/>
    <col min="11" max="13" width="11.453125" style="20" customWidth="1"/>
    <col min="14" max="14" width="11.453125" style="20" bestFit="1" customWidth="1"/>
    <col min="15" max="16" width="11.7265625" style="20" bestFit="1" customWidth="1"/>
    <col min="17" max="17" width="11.7265625" style="52" bestFit="1" customWidth="1"/>
    <col min="18" max="18" width="11.7265625" style="20" bestFit="1" customWidth="1"/>
    <col min="19" max="19" width="11.54296875" style="20" bestFit="1" customWidth="1"/>
    <col min="20" max="34" width="11.7265625" style="20" bestFit="1" customWidth="1"/>
    <col min="35" max="39" width="11.54296875" style="20" bestFit="1" customWidth="1"/>
    <col min="40" max="40" width="10.81640625" style="20" customWidth="1"/>
    <col min="41" max="41" width="0" hidden="1" customWidth="1"/>
    <col min="42" max="42" width="0" style="20" hidden="1" customWidth="1"/>
    <col min="43" max="16384" width="9.1796875" style="20" hidden="1"/>
  </cols>
  <sheetData>
    <row r="1" spans="1:40" ht="24.5">
      <c r="A1" s="51" t="str">
        <f ca="1" xml:space="preserve"> RIGHT(CELL("FILENAME", $A$1), LEN(CELL("FILENAME", $A$1)) - SEARCH("]", CELL("FILENAME", $A$1)))</f>
        <v>Inputs</v>
      </c>
      <c r="B1" s="65"/>
      <c r="C1" s="66"/>
      <c r="D1" s="67"/>
      <c r="E1" s="68"/>
      <c r="F1" s="120"/>
      <c r="G1" s="120"/>
      <c r="H1" s="9"/>
      <c r="I1" s="67"/>
      <c r="J1" s="68"/>
      <c r="K1" s="67"/>
      <c r="L1" s="67"/>
      <c r="M1" s="67"/>
      <c r="N1" s="67"/>
      <c r="O1" s="67"/>
      <c r="P1" s="67"/>
      <c r="Q1" s="69"/>
      <c r="R1" s="67"/>
      <c r="S1" s="67"/>
      <c r="T1" s="67"/>
      <c r="U1" s="67"/>
      <c r="V1" s="67"/>
    </row>
    <row r="2" spans="1:40">
      <c r="A2" s="23"/>
      <c r="B2" s="23"/>
      <c r="C2" s="70"/>
      <c r="D2" s="25"/>
      <c r="E2" s="25" t="str">
        <f xml:space="preserve"> Time!E$26</f>
        <v>Model period ending</v>
      </c>
      <c r="F2" s="121"/>
      <c r="G2" s="121"/>
      <c r="H2" s="25"/>
      <c r="I2" s="25"/>
      <c r="J2" s="71">
        <f xml:space="preserve"> Time!J$26</f>
        <v>44286</v>
      </c>
      <c r="K2" s="71">
        <f xml:space="preserve"> Time!K$26</f>
        <v>44651</v>
      </c>
      <c r="L2" s="71">
        <f xml:space="preserve"> Time!L$26</f>
        <v>45016</v>
      </c>
      <c r="M2" s="71">
        <f xml:space="preserve"> Time!M$26</f>
        <v>45382</v>
      </c>
      <c r="N2" s="71">
        <f xml:space="preserve"> Time!N$26</f>
        <v>45747</v>
      </c>
      <c r="O2" s="71">
        <f xml:space="preserve"> Time!O$26</f>
        <v>46112</v>
      </c>
      <c r="P2" s="71">
        <f xml:space="preserve"> Time!P$26</f>
        <v>46477</v>
      </c>
      <c r="Q2" s="71">
        <f xml:space="preserve"> Time!Q$26</f>
        <v>46843</v>
      </c>
      <c r="R2" s="71">
        <f xml:space="preserve"> Time!R$26</f>
        <v>47208</v>
      </c>
      <c r="S2" s="71">
        <f xml:space="preserve"> Time!S$26</f>
        <v>47573</v>
      </c>
      <c r="T2" s="71">
        <f xml:space="preserve"> Time!T$26</f>
        <v>47938</v>
      </c>
      <c r="U2" s="71">
        <f xml:space="preserve"> Time!U$26</f>
        <v>48304</v>
      </c>
      <c r="V2" s="71">
        <f xml:space="preserve"> Time!V$26</f>
        <v>48669</v>
      </c>
      <c r="W2" s="71">
        <f xml:space="preserve"> Time!W$26</f>
        <v>49034</v>
      </c>
      <c r="X2" s="71">
        <f xml:space="preserve"> Time!X$26</f>
        <v>49399</v>
      </c>
      <c r="Y2" s="71">
        <f xml:space="preserve"> Time!Y$26</f>
        <v>49765</v>
      </c>
      <c r="Z2" s="71">
        <f xml:space="preserve"> Time!Z$26</f>
        <v>50130</v>
      </c>
      <c r="AA2" s="71">
        <f xml:space="preserve"> Time!AA$26</f>
        <v>50495</v>
      </c>
      <c r="AB2" s="71">
        <f xml:space="preserve"> Time!AB$26</f>
        <v>50860</v>
      </c>
      <c r="AC2" s="71">
        <f xml:space="preserve"> Time!AC$26</f>
        <v>51226</v>
      </c>
      <c r="AD2" s="71">
        <f xml:space="preserve"> Time!AD$26</f>
        <v>51591</v>
      </c>
      <c r="AE2" s="71">
        <f xml:space="preserve"> Time!AE$26</f>
        <v>51956</v>
      </c>
      <c r="AF2" s="71">
        <f xml:space="preserve"> Time!AF$26</f>
        <v>52321</v>
      </c>
      <c r="AG2" s="71">
        <f xml:space="preserve"> Time!AG$26</f>
        <v>52687</v>
      </c>
      <c r="AH2" s="71">
        <f xml:space="preserve"> Time!AH$26</f>
        <v>53052</v>
      </c>
      <c r="AI2" s="71">
        <f xml:space="preserve"> Time!AI$26</f>
        <v>53417</v>
      </c>
      <c r="AJ2" s="71">
        <f xml:space="preserve"> Time!AJ$26</f>
        <v>53782</v>
      </c>
      <c r="AK2" s="71">
        <f xml:space="preserve"> Time!AK$26</f>
        <v>54148</v>
      </c>
      <c r="AL2" s="71">
        <f xml:space="preserve"> Time!AL$26</f>
        <v>54513</v>
      </c>
      <c r="AM2" s="71">
        <f xml:space="preserve"> Time!AM$26</f>
        <v>54878</v>
      </c>
      <c r="AN2" s="130"/>
    </row>
    <row r="3" spans="1:40">
      <c r="A3" s="23"/>
      <c r="B3" s="23"/>
      <c r="C3" s="70"/>
      <c r="D3" s="25"/>
      <c r="E3" s="25" t="str">
        <f xml:space="preserve"> Time!E$81</f>
        <v>Timeline label</v>
      </c>
      <c r="F3" s="74"/>
      <c r="G3" s="74"/>
      <c r="H3" s="25"/>
      <c r="I3" s="25"/>
      <c r="J3" s="72" t="str">
        <f xml:space="preserve"> Time!J$81</f>
        <v>Actual</v>
      </c>
      <c r="K3" s="72" t="str">
        <f xml:space="preserve"> Time!K$81</f>
        <v>Actual</v>
      </c>
      <c r="L3" s="72" t="str">
        <f xml:space="preserve"> Time!L$81</f>
        <v>Forecast</v>
      </c>
      <c r="M3" s="72" t="str">
        <f xml:space="preserve"> Time!M$81</f>
        <v>Forecast</v>
      </c>
      <c r="N3" s="72" t="str">
        <f xml:space="preserve"> Time!N$81</f>
        <v>Forecast</v>
      </c>
      <c r="O3" s="72" t="str">
        <f xml:space="preserve"> Time!O$81</f>
        <v>Forecast</v>
      </c>
      <c r="P3" s="72" t="str">
        <f xml:space="preserve"> Time!P$81</f>
        <v>Forecast</v>
      </c>
      <c r="Q3" s="72" t="str">
        <f xml:space="preserve"> Time!Q$81</f>
        <v>Forecast</v>
      </c>
      <c r="R3" s="72" t="str">
        <f xml:space="preserve"> Time!R$81</f>
        <v>Forecast</v>
      </c>
      <c r="S3" s="72" t="str">
        <f xml:space="preserve"> Time!S$81</f>
        <v>Forecast</v>
      </c>
      <c r="T3" s="72" t="str">
        <f xml:space="preserve"> Time!T$81</f>
        <v>Forecast</v>
      </c>
      <c r="U3" s="72" t="str">
        <f xml:space="preserve"> Time!U$81</f>
        <v>Forecast</v>
      </c>
      <c r="V3" s="72" t="str">
        <f xml:space="preserve"> Time!V$81</f>
        <v>Forecast</v>
      </c>
      <c r="W3" s="72" t="str">
        <f xml:space="preserve"> Time!W$81</f>
        <v>Forecast</v>
      </c>
      <c r="X3" s="72" t="str">
        <f xml:space="preserve"> Time!X$81</f>
        <v>Forecast</v>
      </c>
      <c r="Y3" s="72" t="str">
        <f xml:space="preserve"> Time!Y$81</f>
        <v>Post-Fcst</v>
      </c>
      <c r="Z3" s="72" t="str">
        <f xml:space="preserve"> Time!Z$81</f>
        <v>Post-Fcst</v>
      </c>
      <c r="AA3" s="72" t="str">
        <f xml:space="preserve"> Time!AA$81</f>
        <v>Post-Fcst</v>
      </c>
      <c r="AB3" s="72" t="str">
        <f xml:space="preserve"> Time!AB$81</f>
        <v>Post-Fcst</v>
      </c>
      <c r="AC3" s="72" t="str">
        <f xml:space="preserve"> Time!AC$81</f>
        <v>Post-Fcst</v>
      </c>
      <c r="AD3" s="72" t="str">
        <f xml:space="preserve"> Time!AD$81</f>
        <v>Post-Fcst</v>
      </c>
      <c r="AE3" s="72" t="str">
        <f xml:space="preserve"> Time!AE$81</f>
        <v>Post-Fcst</v>
      </c>
      <c r="AF3" s="72" t="str">
        <f xml:space="preserve"> Time!AF$81</f>
        <v>Post-Fcst</v>
      </c>
      <c r="AG3" s="72" t="str">
        <f xml:space="preserve"> Time!AG$81</f>
        <v>Post-Fcst</v>
      </c>
      <c r="AH3" s="72" t="str">
        <f xml:space="preserve"> Time!AH$81</f>
        <v>Post-Fcst</v>
      </c>
      <c r="AI3" s="72" t="str">
        <f xml:space="preserve"> Time!AI$81</f>
        <v>Post-Fcst</v>
      </c>
      <c r="AJ3" s="72" t="str">
        <f xml:space="preserve"> Time!AJ$81</f>
        <v>Post-Fcst</v>
      </c>
      <c r="AK3" s="72" t="str">
        <f xml:space="preserve"> Time!AK$81</f>
        <v>Post-Fcst</v>
      </c>
      <c r="AL3" s="72" t="str">
        <f xml:space="preserve"> Time!AL$81</f>
        <v>Post-Fcst</v>
      </c>
      <c r="AM3" s="72" t="str">
        <f xml:space="preserve"> Time!AM$81</f>
        <v>Post-Fcst</v>
      </c>
      <c r="AN3" s="74"/>
    </row>
    <row r="4" spans="1:40">
      <c r="A4" s="23"/>
      <c r="B4" s="23"/>
      <c r="C4" s="70"/>
      <c r="D4" s="25"/>
      <c r="E4" s="25" t="str">
        <f xml:space="preserve"> Time!E$104</f>
        <v>Financial year ending</v>
      </c>
      <c r="F4" s="74"/>
      <c r="G4" s="74"/>
      <c r="H4" s="25"/>
      <c r="I4" s="25"/>
      <c r="J4" s="73">
        <f xml:space="preserve"> Time!J$104</f>
        <v>2021</v>
      </c>
      <c r="K4" s="73">
        <f xml:space="preserve"> Time!K$104</f>
        <v>2022</v>
      </c>
      <c r="L4" s="73">
        <f xml:space="preserve"> Time!L$104</f>
        <v>2023</v>
      </c>
      <c r="M4" s="73">
        <f xml:space="preserve"> Time!M$104</f>
        <v>2024</v>
      </c>
      <c r="N4" s="73">
        <f xml:space="preserve"> Time!N$104</f>
        <v>2025</v>
      </c>
      <c r="O4" s="73">
        <f xml:space="preserve"> Time!O$104</f>
        <v>2026</v>
      </c>
      <c r="P4" s="73">
        <f xml:space="preserve"> Time!P$104</f>
        <v>2027</v>
      </c>
      <c r="Q4" s="73">
        <f xml:space="preserve"> Time!Q$104</f>
        <v>2028</v>
      </c>
      <c r="R4" s="73">
        <f xml:space="preserve"> Time!R$104</f>
        <v>2029</v>
      </c>
      <c r="S4" s="73">
        <f xml:space="preserve"> Time!S$104</f>
        <v>2030</v>
      </c>
      <c r="T4" s="73">
        <f xml:space="preserve"> Time!T$104</f>
        <v>2031</v>
      </c>
      <c r="U4" s="73">
        <f xml:space="preserve"> Time!U$104</f>
        <v>2032</v>
      </c>
      <c r="V4" s="73">
        <f xml:space="preserve"> Time!V$104</f>
        <v>2033</v>
      </c>
      <c r="W4" s="73">
        <f xml:space="preserve"> Time!W$104</f>
        <v>2034</v>
      </c>
      <c r="X4" s="73">
        <f xml:space="preserve"> Time!X$104</f>
        <v>2035</v>
      </c>
      <c r="Y4" s="73">
        <f xml:space="preserve"> Time!Y$104</f>
        <v>2036</v>
      </c>
      <c r="Z4" s="73">
        <f xml:space="preserve"> Time!Z$104</f>
        <v>2037</v>
      </c>
      <c r="AA4" s="73">
        <f xml:space="preserve"> Time!AA$104</f>
        <v>2038</v>
      </c>
      <c r="AB4" s="73">
        <f xml:space="preserve"> Time!AB$104</f>
        <v>2039</v>
      </c>
      <c r="AC4" s="73">
        <f xml:space="preserve"> Time!AC$104</f>
        <v>2040</v>
      </c>
      <c r="AD4" s="73">
        <f xml:space="preserve"> Time!AD$104</f>
        <v>2041</v>
      </c>
      <c r="AE4" s="73">
        <f xml:space="preserve"> Time!AE$104</f>
        <v>2042</v>
      </c>
      <c r="AF4" s="73">
        <f xml:space="preserve"> Time!AF$104</f>
        <v>2043</v>
      </c>
      <c r="AG4" s="73">
        <f xml:space="preserve"> Time!AG$104</f>
        <v>2044</v>
      </c>
      <c r="AH4" s="73">
        <f xml:space="preserve"> Time!AH$104</f>
        <v>2045</v>
      </c>
      <c r="AI4" s="73">
        <f xml:space="preserve"> Time!AI$104</f>
        <v>2046</v>
      </c>
      <c r="AJ4" s="73">
        <f xml:space="preserve"> Time!AJ$104</f>
        <v>2047</v>
      </c>
      <c r="AK4" s="73">
        <f xml:space="preserve"> Time!AK$104</f>
        <v>2048</v>
      </c>
      <c r="AL4" s="73">
        <f xml:space="preserve"> Time!AL$104</f>
        <v>2049</v>
      </c>
      <c r="AM4" s="73">
        <f xml:space="preserve"> Time!AM$104</f>
        <v>2050</v>
      </c>
      <c r="AN4" s="73"/>
    </row>
    <row r="5" spans="1:40">
      <c r="A5" s="29" t="s">
        <v>117</v>
      </c>
      <c r="B5" s="23"/>
      <c r="C5" s="70"/>
      <c r="E5" s="25" t="str">
        <f xml:space="preserve"> Time!E$11</f>
        <v>Model column counter</v>
      </c>
      <c r="F5" s="122" t="s">
        <v>118</v>
      </c>
      <c r="G5" s="122" t="s">
        <v>119</v>
      </c>
      <c r="H5" s="29"/>
      <c r="I5" s="25"/>
      <c r="J5" s="74">
        <f xml:space="preserve"> Time!J$11</f>
        <v>1</v>
      </c>
      <c r="K5" s="74">
        <f xml:space="preserve"> Time!K$11</f>
        <v>2</v>
      </c>
      <c r="L5" s="74">
        <f xml:space="preserve"> Time!L$11</f>
        <v>3</v>
      </c>
      <c r="M5" s="74">
        <f xml:space="preserve"> Time!M$11</f>
        <v>4</v>
      </c>
      <c r="N5" s="74">
        <f xml:space="preserve"> Time!N$11</f>
        <v>5</v>
      </c>
      <c r="O5" s="74">
        <f xml:space="preserve"> Time!O$11</f>
        <v>6</v>
      </c>
      <c r="P5" s="74">
        <f xml:space="preserve"> Time!P$11</f>
        <v>7</v>
      </c>
      <c r="Q5" s="74">
        <f xml:space="preserve"> Time!Q$11</f>
        <v>8</v>
      </c>
      <c r="R5" s="74">
        <f xml:space="preserve"> Time!R$11</f>
        <v>9</v>
      </c>
      <c r="S5" s="74">
        <f xml:space="preserve"> Time!S$11</f>
        <v>10</v>
      </c>
      <c r="T5" s="74">
        <f xml:space="preserve"> Time!T$11</f>
        <v>11</v>
      </c>
      <c r="U5" s="74">
        <f xml:space="preserve"> Time!U$11</f>
        <v>12</v>
      </c>
      <c r="V5" s="74">
        <f xml:space="preserve"> Time!V$11</f>
        <v>13</v>
      </c>
      <c r="W5" s="74">
        <f xml:space="preserve"> Time!W$11</f>
        <v>14</v>
      </c>
      <c r="X5" s="74">
        <f xml:space="preserve"> Time!X$11</f>
        <v>15</v>
      </c>
      <c r="Y5" s="74">
        <f xml:space="preserve"> Time!Y$11</f>
        <v>16</v>
      </c>
      <c r="Z5" s="74">
        <f xml:space="preserve"> Time!Z$11</f>
        <v>17</v>
      </c>
      <c r="AA5" s="74">
        <f xml:space="preserve"> Time!AA$11</f>
        <v>18</v>
      </c>
      <c r="AB5" s="74">
        <f xml:space="preserve"> Time!AB$11</f>
        <v>19</v>
      </c>
      <c r="AC5" s="74">
        <f xml:space="preserve"> Time!AC$11</f>
        <v>20</v>
      </c>
      <c r="AD5" s="74">
        <f xml:space="preserve"> Time!AD$11</f>
        <v>21</v>
      </c>
      <c r="AE5" s="74">
        <f xml:space="preserve"> Time!AE$11</f>
        <v>22</v>
      </c>
      <c r="AF5" s="74">
        <f xml:space="preserve"> Time!AF$11</f>
        <v>23</v>
      </c>
      <c r="AG5" s="74">
        <f xml:space="preserve"> Time!AG$11</f>
        <v>24</v>
      </c>
      <c r="AH5" s="74">
        <f xml:space="preserve"> Time!AH$11</f>
        <v>25</v>
      </c>
      <c r="AI5" s="74">
        <f xml:space="preserve"> Time!AI$11</f>
        <v>26</v>
      </c>
      <c r="AJ5" s="74">
        <f xml:space="preserve"> Time!AJ$11</f>
        <v>27</v>
      </c>
      <c r="AK5" s="74">
        <f xml:space="preserve"> Time!AK$11</f>
        <v>28</v>
      </c>
      <c r="AL5" s="74">
        <f xml:space="preserve"> Time!AL$11</f>
        <v>29</v>
      </c>
      <c r="AM5" s="74">
        <f xml:space="preserve"> Time!AM$11</f>
        <v>30</v>
      </c>
      <c r="AN5" s="74"/>
    </row>
    <row r="6" spans="1:40">
      <c r="A6" s="23"/>
      <c r="B6" s="23"/>
      <c r="C6" s="70"/>
      <c r="D6" s="25"/>
      <c r="E6" s="25"/>
      <c r="F6" s="74"/>
      <c r="G6" s="74"/>
      <c r="H6" s="25"/>
      <c r="I6" s="25"/>
      <c r="J6" s="25"/>
      <c r="K6" s="25"/>
      <c r="L6" s="25"/>
      <c r="M6" s="25"/>
      <c r="N6" s="25"/>
      <c r="O6" s="25"/>
      <c r="P6" s="25"/>
      <c r="Q6" s="74"/>
      <c r="R6" s="25"/>
      <c r="S6" s="25"/>
      <c r="T6" s="25"/>
      <c r="U6" s="25"/>
      <c r="V6" s="25"/>
    </row>
    <row r="7" spans="1:40">
      <c r="A7" s="23"/>
      <c r="B7" s="23"/>
      <c r="C7" s="70"/>
      <c r="D7" s="25"/>
      <c r="E7" s="25"/>
      <c r="F7" s="74"/>
      <c r="G7" s="74"/>
      <c r="H7" s="25"/>
      <c r="I7" s="25"/>
      <c r="J7" s="25"/>
      <c r="K7" s="25"/>
      <c r="L7" s="25"/>
      <c r="M7" s="25"/>
      <c r="N7" s="25"/>
      <c r="O7" s="25"/>
      <c r="P7" s="25"/>
      <c r="Q7" s="74"/>
      <c r="R7" s="25"/>
      <c r="S7" s="25"/>
      <c r="T7" s="25"/>
      <c r="U7" s="25"/>
      <c r="V7" s="25"/>
    </row>
    <row r="8" spans="1:40">
      <c r="A8" s="24" t="s">
        <v>120</v>
      </c>
      <c r="B8" s="24"/>
      <c r="C8" s="56"/>
      <c r="D8" s="24"/>
      <c r="E8" s="24"/>
      <c r="F8" s="75"/>
      <c r="G8" s="75"/>
      <c r="H8" s="24"/>
      <c r="I8" s="24"/>
      <c r="J8" s="24"/>
      <c r="K8" s="24"/>
      <c r="L8" s="24"/>
      <c r="M8" s="24"/>
      <c r="N8" s="24"/>
      <c r="O8" s="24"/>
      <c r="P8" s="24"/>
      <c r="Q8" s="75"/>
      <c r="R8" s="24"/>
      <c r="S8" s="24"/>
      <c r="T8" s="24"/>
      <c r="U8" s="24"/>
      <c r="V8" s="24"/>
      <c r="W8" s="24"/>
      <c r="X8" s="24"/>
      <c r="Y8" s="24"/>
      <c r="Z8" s="24"/>
      <c r="AA8" s="24"/>
      <c r="AB8" s="24"/>
      <c r="AC8" s="24"/>
      <c r="AD8" s="24"/>
      <c r="AE8" s="24"/>
      <c r="AF8" s="24"/>
      <c r="AG8" s="24"/>
      <c r="AH8" s="24"/>
      <c r="AI8" s="24"/>
      <c r="AJ8" s="24"/>
      <c r="AK8" s="24"/>
      <c r="AL8" s="24"/>
      <c r="AM8" s="24"/>
      <c r="AN8" s="23"/>
    </row>
    <row r="9" spans="1:40" outlineLevel="1">
      <c r="A9" s="25"/>
      <c r="B9" s="23"/>
      <c r="D9" s="25"/>
      <c r="G9" s="81"/>
      <c r="H9" s="31"/>
    </row>
    <row r="10" spans="1:40" outlineLevel="1">
      <c r="A10" s="25"/>
      <c r="B10" s="76" t="s">
        <v>121</v>
      </c>
      <c r="C10" s="76"/>
      <c r="D10" s="77"/>
      <c r="E10" s="77"/>
      <c r="F10" s="74"/>
      <c r="G10" s="81"/>
      <c r="H10" s="31"/>
      <c r="I10" s="25"/>
      <c r="J10" s="25"/>
      <c r="K10" s="25"/>
      <c r="L10" s="25"/>
      <c r="M10" s="25"/>
      <c r="N10" s="25"/>
      <c r="O10" s="25"/>
      <c r="P10" s="25"/>
      <c r="Q10" s="74"/>
      <c r="R10" s="25"/>
      <c r="S10" s="25"/>
      <c r="T10" s="25"/>
      <c r="U10" s="25"/>
      <c r="V10" s="25"/>
    </row>
    <row r="11" spans="1:40" outlineLevel="1">
      <c r="A11" s="25"/>
      <c r="B11" s="23"/>
      <c r="C11" s="23"/>
      <c r="D11" s="25"/>
      <c r="E11" s="25"/>
      <c r="F11" s="74"/>
      <c r="G11" s="81"/>
      <c r="H11" s="31"/>
      <c r="I11" s="25"/>
      <c r="J11" s="25"/>
      <c r="K11" s="25"/>
      <c r="L11" s="25"/>
      <c r="M11" s="25"/>
      <c r="N11" s="25"/>
      <c r="O11" s="25"/>
      <c r="P11" s="25"/>
      <c r="Q11" s="74"/>
      <c r="R11" s="25"/>
      <c r="S11" s="25"/>
      <c r="T11" s="25"/>
      <c r="U11" s="25"/>
      <c r="V11" s="25"/>
    </row>
    <row r="12" spans="1:40" outlineLevel="1">
      <c r="A12" s="25"/>
      <c r="B12" s="23"/>
      <c r="C12" s="23" t="s">
        <v>122</v>
      </c>
      <c r="D12" s="25"/>
      <c r="E12" s="25"/>
      <c r="F12" s="74"/>
      <c r="G12" s="81"/>
      <c r="H12" s="31"/>
      <c r="I12" s="25"/>
      <c r="J12" s="25"/>
      <c r="K12" s="25"/>
      <c r="L12" s="25"/>
      <c r="M12" s="25"/>
      <c r="N12" s="25"/>
      <c r="O12" s="25"/>
      <c r="P12" s="25"/>
      <c r="Q12" s="74"/>
      <c r="R12" s="25"/>
      <c r="S12" s="25"/>
      <c r="T12" s="25"/>
      <c r="U12" s="25"/>
      <c r="V12" s="25"/>
    </row>
    <row r="13" spans="1:40" outlineLevel="1">
      <c r="A13" s="25" t="s">
        <v>123</v>
      </c>
      <c r="B13" s="78"/>
      <c r="C13" s="25"/>
      <c r="D13" s="25"/>
      <c r="E13" s="27" t="s">
        <v>124</v>
      </c>
      <c r="F13" s="79">
        <v>43922</v>
      </c>
      <c r="G13" s="74" t="s">
        <v>125</v>
      </c>
      <c r="H13" s="32"/>
      <c r="I13" s="78"/>
      <c r="J13" s="28"/>
      <c r="K13" s="28"/>
      <c r="L13" s="28"/>
      <c r="M13" s="28"/>
      <c r="N13" s="28"/>
      <c r="O13" s="28"/>
      <c r="P13" s="28"/>
      <c r="Q13" s="80"/>
      <c r="R13" s="28"/>
      <c r="S13" s="28"/>
      <c r="T13" s="28"/>
      <c r="U13" s="28"/>
      <c r="V13" s="28"/>
    </row>
    <row r="14" spans="1:40" outlineLevel="1">
      <c r="A14" s="25"/>
      <c r="B14" s="78"/>
      <c r="C14" s="28"/>
      <c r="D14" s="25"/>
      <c r="E14" s="28"/>
      <c r="F14" s="81"/>
      <c r="G14" s="81"/>
      <c r="H14" s="32"/>
      <c r="I14" s="28"/>
      <c r="J14" s="28"/>
      <c r="K14" s="28"/>
      <c r="L14" s="28"/>
      <c r="M14" s="28"/>
      <c r="N14" s="28"/>
      <c r="O14" s="28"/>
      <c r="P14" s="28"/>
      <c r="Q14" s="80"/>
      <c r="R14" s="28"/>
      <c r="S14" s="28"/>
      <c r="T14" s="28"/>
      <c r="U14" s="28"/>
      <c r="V14" s="28"/>
    </row>
    <row r="15" spans="1:40" outlineLevel="1">
      <c r="A15" s="25"/>
      <c r="B15" s="23"/>
      <c r="C15" s="23" t="s">
        <v>126</v>
      </c>
      <c r="D15" s="25"/>
      <c r="E15" s="25"/>
      <c r="F15" s="74"/>
      <c r="G15" s="81"/>
      <c r="H15" s="32"/>
      <c r="I15" s="25"/>
      <c r="J15" s="25"/>
      <c r="K15" s="25"/>
      <c r="L15" s="25"/>
      <c r="M15" s="25"/>
      <c r="N15" s="25"/>
      <c r="O15" s="25"/>
      <c r="P15" s="25"/>
      <c r="Q15" s="74"/>
      <c r="R15" s="25"/>
      <c r="S15" s="25"/>
      <c r="T15" s="25"/>
      <c r="U15" s="25"/>
      <c r="V15" s="25"/>
    </row>
    <row r="16" spans="1:40" outlineLevel="1">
      <c r="A16" s="25" t="s">
        <v>127</v>
      </c>
      <c r="B16" s="78"/>
      <c r="C16" s="25"/>
      <c r="D16" s="25"/>
      <c r="E16" s="25" t="s">
        <v>128</v>
      </c>
      <c r="F16" s="82">
        <v>2021</v>
      </c>
      <c r="G16" s="74" t="s">
        <v>129</v>
      </c>
      <c r="H16" s="83"/>
      <c r="I16" s="28"/>
      <c r="J16" s="28"/>
      <c r="K16" s="25"/>
      <c r="L16" s="25"/>
      <c r="M16" s="25"/>
      <c r="N16" s="28"/>
      <c r="O16" s="28"/>
      <c r="P16" s="28"/>
      <c r="Q16" s="80"/>
      <c r="R16" s="28"/>
      <c r="S16" s="28"/>
      <c r="T16" s="28"/>
      <c r="U16" s="28"/>
      <c r="V16" s="28"/>
    </row>
    <row r="17" spans="1:40" outlineLevel="1">
      <c r="A17" s="25" t="s">
        <v>130</v>
      </c>
      <c r="B17" s="78"/>
      <c r="C17" s="25"/>
      <c r="D17" s="25"/>
      <c r="E17" s="25" t="s">
        <v>131</v>
      </c>
      <c r="F17" s="84">
        <v>3</v>
      </c>
      <c r="G17" s="74" t="s">
        <v>132</v>
      </c>
      <c r="H17" s="30"/>
      <c r="I17" s="28"/>
      <c r="J17" s="28"/>
      <c r="K17" s="25"/>
      <c r="L17" s="25"/>
      <c r="M17" s="25"/>
      <c r="N17" s="28"/>
      <c r="O17" s="28"/>
      <c r="P17" s="28"/>
      <c r="Q17" s="80"/>
      <c r="R17" s="28"/>
      <c r="S17" s="28"/>
      <c r="T17" s="28"/>
      <c r="U17" s="28"/>
      <c r="V17" s="28"/>
    </row>
    <row r="18" spans="1:40" outlineLevel="1">
      <c r="A18" s="25"/>
      <c r="B18" s="78"/>
      <c r="C18" s="28"/>
      <c r="D18" s="25"/>
      <c r="E18" s="31"/>
      <c r="F18" s="80"/>
      <c r="G18" s="81"/>
      <c r="H18" s="28"/>
      <c r="I18" s="28"/>
      <c r="J18" s="28"/>
      <c r="K18" s="25"/>
      <c r="L18" s="25"/>
      <c r="M18" s="25"/>
      <c r="N18" s="28"/>
      <c r="O18" s="28"/>
      <c r="P18" s="28"/>
      <c r="Q18" s="80"/>
      <c r="R18" s="28"/>
      <c r="S18" s="28"/>
      <c r="T18" s="28"/>
      <c r="U18" s="28"/>
      <c r="V18" s="28"/>
    </row>
    <row r="19" spans="1:40" outlineLevel="1">
      <c r="A19" s="25"/>
      <c r="B19" s="23"/>
      <c r="C19" s="23" t="s">
        <v>133</v>
      </c>
      <c r="D19" s="25"/>
      <c r="E19" s="25"/>
      <c r="F19" s="74"/>
      <c r="G19" s="74"/>
      <c r="H19" s="31"/>
      <c r="K19" s="25"/>
      <c r="L19" s="25"/>
      <c r="M19" s="25"/>
    </row>
    <row r="20" spans="1:40" outlineLevel="1">
      <c r="A20" s="25" t="s">
        <v>134</v>
      </c>
      <c r="B20" s="23"/>
      <c r="D20" s="25"/>
      <c r="E20" s="25" t="s">
        <v>135</v>
      </c>
      <c r="F20" s="123" t="s">
        <v>136</v>
      </c>
      <c r="G20" s="74" t="s">
        <v>137</v>
      </c>
      <c r="H20" s="31"/>
      <c r="K20" s="28"/>
      <c r="L20" s="25"/>
      <c r="M20" s="28"/>
    </row>
    <row r="21" spans="1:40" outlineLevel="1">
      <c r="A21" s="25" t="s">
        <v>138</v>
      </c>
      <c r="B21" s="23"/>
      <c r="D21" s="25"/>
      <c r="E21" s="25" t="s">
        <v>139</v>
      </c>
      <c r="F21" s="124" t="s">
        <v>140</v>
      </c>
      <c r="G21" s="74" t="s">
        <v>137</v>
      </c>
      <c r="H21" s="31"/>
      <c r="K21" s="25"/>
      <c r="L21" s="25"/>
      <c r="M21" s="25"/>
    </row>
    <row r="22" spans="1:40" outlineLevel="1">
      <c r="A22" s="25" t="s">
        <v>141</v>
      </c>
      <c r="B22" s="23"/>
      <c r="D22" s="25"/>
      <c r="E22" s="25" t="s">
        <v>142</v>
      </c>
      <c r="F22" s="125" t="s">
        <v>143</v>
      </c>
      <c r="G22" s="74" t="s">
        <v>137</v>
      </c>
      <c r="H22" s="31"/>
      <c r="K22" s="25"/>
      <c r="L22" s="25"/>
      <c r="M22" s="25"/>
    </row>
    <row r="23" spans="1:40" outlineLevel="1">
      <c r="A23" s="25"/>
      <c r="B23" s="23"/>
      <c r="D23" s="25"/>
      <c r="E23" s="25"/>
      <c r="F23" s="74"/>
      <c r="G23" s="74"/>
      <c r="H23" s="31"/>
      <c r="K23" s="25"/>
      <c r="L23" s="25"/>
      <c r="M23" s="25"/>
    </row>
    <row r="24" spans="1:40" outlineLevel="1">
      <c r="A24" s="25"/>
      <c r="B24" s="76" t="s">
        <v>144</v>
      </c>
      <c r="C24" s="76"/>
      <c r="D24" s="77"/>
      <c r="E24" s="77"/>
      <c r="F24" s="74"/>
      <c r="G24" s="81"/>
      <c r="H24" s="31"/>
      <c r="I24" s="25"/>
      <c r="J24" s="25"/>
      <c r="K24" s="25"/>
      <c r="L24" s="25"/>
      <c r="M24" s="25"/>
      <c r="N24" s="25"/>
      <c r="O24" s="25"/>
      <c r="P24" s="25"/>
      <c r="Q24" s="74"/>
      <c r="R24" s="25"/>
      <c r="S24" s="25"/>
      <c r="T24" s="25"/>
      <c r="U24" s="25"/>
      <c r="V24" s="25"/>
    </row>
    <row r="25" spans="1:40" outlineLevel="1">
      <c r="A25" s="25"/>
      <c r="B25" s="23"/>
      <c r="D25" s="25"/>
      <c r="E25" s="25"/>
      <c r="F25" s="74"/>
      <c r="G25" s="74"/>
      <c r="H25" s="31"/>
      <c r="K25" s="25"/>
      <c r="L25" s="25"/>
      <c r="M25" s="25"/>
    </row>
    <row r="26" spans="1:40" outlineLevel="1">
      <c r="A26" s="25" t="s">
        <v>138</v>
      </c>
      <c r="B26" s="23"/>
      <c r="C26" s="70"/>
      <c r="D26" s="25"/>
      <c r="E26" s="27" t="s">
        <v>145</v>
      </c>
      <c r="F26" s="79">
        <v>44652</v>
      </c>
      <c r="G26" s="74" t="s">
        <v>125</v>
      </c>
      <c r="H26" s="27"/>
      <c r="I26" s="27"/>
      <c r="J26" s="27"/>
      <c r="K26" s="27"/>
      <c r="L26" s="27"/>
      <c r="M26" s="27"/>
      <c r="N26" s="27"/>
      <c r="O26" s="27"/>
      <c r="P26" s="27"/>
      <c r="Q26" s="81"/>
      <c r="R26" s="27"/>
      <c r="S26" s="27"/>
      <c r="T26" s="27"/>
      <c r="U26" s="27"/>
      <c r="V26" s="27"/>
    </row>
    <row r="27" spans="1:40" outlineLevel="1">
      <c r="A27" s="25" t="s">
        <v>141</v>
      </c>
      <c r="B27" s="85"/>
      <c r="C27" s="86"/>
      <c r="D27" s="25"/>
      <c r="E27" s="87" t="s">
        <v>146</v>
      </c>
      <c r="F27" s="88">
        <v>13</v>
      </c>
      <c r="G27" s="74" t="s">
        <v>147</v>
      </c>
      <c r="H27" s="26"/>
      <c r="I27" s="26"/>
      <c r="J27" s="26"/>
      <c r="K27" s="26"/>
      <c r="L27" s="26"/>
      <c r="M27" s="26"/>
      <c r="N27" s="26"/>
      <c r="O27" s="26"/>
      <c r="P27" s="26"/>
      <c r="Q27" s="89"/>
      <c r="R27" s="26"/>
      <c r="S27" s="26"/>
      <c r="T27" s="26"/>
      <c r="U27" s="26"/>
      <c r="V27" s="26"/>
    </row>
    <row r="28" spans="1:40" outlineLevel="1">
      <c r="A28" s="25" t="s">
        <v>148</v>
      </c>
      <c r="B28" s="85"/>
      <c r="C28" s="86"/>
      <c r="D28" s="25"/>
      <c r="E28" s="26" t="s">
        <v>149</v>
      </c>
      <c r="F28" s="90" t="str">
        <f xml:space="preserve"> YEAR(F26) &amp; "-" &amp; TEXT(DATE(YEAR(F26) + F27, 1, 1), "yy")</f>
        <v>2022-35</v>
      </c>
      <c r="G28" s="74" t="s">
        <v>150</v>
      </c>
      <c r="H28" s="85"/>
      <c r="I28" s="26"/>
      <c r="J28" s="26"/>
      <c r="K28" s="26"/>
      <c r="L28" s="26"/>
      <c r="M28" s="26"/>
      <c r="N28" s="26"/>
      <c r="O28" s="26"/>
      <c r="P28" s="26"/>
      <c r="Q28" s="89"/>
      <c r="R28" s="26"/>
      <c r="S28" s="26"/>
      <c r="T28" s="26"/>
      <c r="U28" s="26"/>
      <c r="V28" s="26"/>
    </row>
    <row r="29" spans="1:40">
      <c r="A29" s="25"/>
      <c r="B29" s="78"/>
      <c r="C29" s="91"/>
      <c r="D29" s="25"/>
      <c r="E29" s="91"/>
      <c r="J29" s="91"/>
      <c r="K29" s="91"/>
      <c r="L29" s="91"/>
      <c r="M29" s="91"/>
      <c r="N29" s="91"/>
      <c r="O29" s="91"/>
      <c r="P29" s="91"/>
      <c r="Q29" s="92"/>
      <c r="R29" s="91"/>
      <c r="S29" s="91"/>
      <c r="T29" s="91"/>
      <c r="U29" s="91"/>
      <c r="V29" s="91"/>
    </row>
    <row r="30" spans="1:40" collapsed="1">
      <c r="A30" s="24" t="s">
        <v>151</v>
      </c>
      <c r="B30" s="24"/>
      <c r="C30" s="56"/>
      <c r="D30" s="24"/>
      <c r="E30" s="24"/>
      <c r="F30" s="75"/>
      <c r="G30" s="75"/>
      <c r="H30" s="24"/>
      <c r="I30" s="24"/>
      <c r="J30" s="24"/>
      <c r="K30" s="24"/>
      <c r="L30" s="24"/>
      <c r="M30" s="24"/>
      <c r="N30" s="24"/>
      <c r="O30" s="24"/>
      <c r="P30" s="24"/>
      <c r="Q30" s="75"/>
      <c r="R30" s="24"/>
      <c r="S30" s="24"/>
      <c r="T30" s="24"/>
      <c r="U30" s="24"/>
      <c r="V30" s="24"/>
      <c r="W30" s="24"/>
      <c r="X30" s="24"/>
      <c r="Y30" s="24"/>
      <c r="Z30" s="24"/>
      <c r="AA30" s="24"/>
      <c r="AB30" s="24"/>
      <c r="AC30" s="24"/>
      <c r="AD30" s="24"/>
      <c r="AE30" s="24"/>
      <c r="AF30" s="24"/>
      <c r="AG30" s="24"/>
      <c r="AH30" s="24"/>
      <c r="AI30" s="24"/>
      <c r="AJ30" s="24"/>
      <c r="AK30" s="24"/>
      <c r="AL30" s="24"/>
      <c r="AM30" s="24"/>
      <c r="AN30" s="23"/>
    </row>
    <row r="31" spans="1:40" outlineLevel="1" collapsed="1">
      <c r="A31" s="25"/>
      <c r="B31" s="85"/>
      <c r="C31" s="86"/>
      <c r="D31" s="25"/>
      <c r="E31" s="26"/>
      <c r="F31" s="74"/>
      <c r="G31" s="74"/>
      <c r="H31" s="85"/>
      <c r="I31" s="26"/>
      <c r="J31" s="26"/>
      <c r="K31" s="26"/>
      <c r="L31" s="26"/>
      <c r="M31" s="26"/>
      <c r="N31" s="26"/>
      <c r="O31" s="26"/>
      <c r="P31" s="26"/>
      <c r="Q31" s="89"/>
      <c r="R31" s="26"/>
      <c r="S31" s="26"/>
      <c r="T31" s="26"/>
      <c r="U31" s="26"/>
      <c r="V31" s="26"/>
    </row>
    <row r="32" spans="1:40" outlineLevel="1" collapsed="1">
      <c r="A32" s="25"/>
      <c r="B32" s="85"/>
      <c r="C32" s="86"/>
      <c r="D32" s="25"/>
      <c r="E32" s="26"/>
      <c r="F32" s="74"/>
      <c r="G32" s="74"/>
      <c r="H32" s="85"/>
      <c r="I32" s="26"/>
      <c r="J32" s="26"/>
      <c r="K32" s="26"/>
      <c r="L32" s="26"/>
      <c r="M32" s="26"/>
      <c r="N32" s="26"/>
      <c r="O32" s="26"/>
      <c r="P32" s="26"/>
      <c r="Q32" s="89"/>
      <c r="R32" s="26"/>
      <c r="S32" s="26"/>
      <c r="T32" s="26"/>
      <c r="U32" s="26"/>
      <c r="V32" s="26"/>
    </row>
    <row r="33" spans="1:40" outlineLevel="1" collapsed="1">
      <c r="A33" s="25"/>
      <c r="B33" s="114" t="s">
        <v>152</v>
      </c>
      <c r="C33" s="115"/>
      <c r="D33" s="116"/>
      <c r="E33" s="117"/>
      <c r="F33" s="74"/>
      <c r="G33" s="74"/>
      <c r="H33" s="85"/>
      <c r="I33" s="26"/>
      <c r="J33" s="26"/>
      <c r="K33" s="26"/>
      <c r="L33" s="26"/>
      <c r="M33" s="26"/>
      <c r="N33" s="26"/>
      <c r="O33" s="26"/>
      <c r="P33" s="26"/>
      <c r="Q33" s="89"/>
      <c r="R33" s="26"/>
      <c r="S33" s="26"/>
      <c r="T33" s="26"/>
      <c r="U33" s="26"/>
      <c r="V33" s="26"/>
    </row>
    <row r="34" spans="1:40" outlineLevel="1" collapsed="1">
      <c r="A34" s="25"/>
      <c r="C34" s="86"/>
      <c r="D34" s="25"/>
      <c r="E34" s="26"/>
      <c r="F34" s="74"/>
      <c r="G34" s="74"/>
      <c r="H34" s="85"/>
      <c r="I34" s="26"/>
      <c r="J34" s="26"/>
      <c r="K34" s="26"/>
      <c r="L34" s="26"/>
      <c r="M34" s="26"/>
      <c r="N34" s="26"/>
      <c r="O34" s="26"/>
      <c r="P34" s="26"/>
      <c r="Q34" s="89"/>
      <c r="R34" s="26"/>
      <c r="S34" s="26"/>
      <c r="T34" s="26"/>
      <c r="U34" s="26"/>
      <c r="V34" s="26"/>
    </row>
    <row r="35" spans="1:40" outlineLevel="1">
      <c r="A35" s="25"/>
      <c r="C35" s="23" t="s">
        <v>153</v>
      </c>
      <c r="D35" s="25"/>
      <c r="E35" s="26"/>
      <c r="F35" s="74"/>
      <c r="G35" s="74"/>
      <c r="H35" s="85"/>
      <c r="I35" s="26"/>
      <c r="J35" s="26"/>
      <c r="K35" s="26"/>
      <c r="L35" s="26"/>
      <c r="M35" s="26"/>
      <c r="N35" s="26"/>
      <c r="O35" s="26"/>
      <c r="P35" s="26"/>
      <c r="Q35" s="89"/>
      <c r="R35" s="26"/>
      <c r="S35" s="26"/>
      <c r="T35" s="26"/>
      <c r="U35" s="26"/>
      <c r="V35" s="26"/>
    </row>
    <row r="36" spans="1:40" outlineLevel="1">
      <c r="A36" s="25" t="s">
        <v>154</v>
      </c>
      <c r="C36" s="86"/>
      <c r="D36" s="25"/>
      <c r="E36" s="26" t="s">
        <v>155</v>
      </c>
      <c r="F36" s="74"/>
      <c r="G36" s="74" t="s">
        <v>156</v>
      </c>
      <c r="H36" s="85"/>
      <c r="I36" s="26"/>
      <c r="J36" s="112">
        <v>109.1</v>
      </c>
      <c r="K36" s="112">
        <v>113.1</v>
      </c>
      <c r="L36" s="112">
        <v>123.04166666666664</v>
      </c>
      <c r="M36" s="112">
        <v>129.69166666666666</v>
      </c>
      <c r="N36" s="112">
        <v>130.4</v>
      </c>
      <c r="O36" s="112">
        <v>130.27500000000001</v>
      </c>
      <c r="P36" s="112">
        <v>130.65</v>
      </c>
      <c r="Q36" s="112">
        <v>132.5</v>
      </c>
      <c r="R36" s="112">
        <v>135.15833333333333</v>
      </c>
      <c r="S36" s="112">
        <v>137.85833333333335</v>
      </c>
      <c r="T36" s="112">
        <v>140.625</v>
      </c>
      <c r="U36" s="112">
        <v>143.42500000000001</v>
      </c>
      <c r="V36" s="112">
        <v>146.30000000000001</v>
      </c>
      <c r="W36" s="112">
        <v>149.21666666666667</v>
      </c>
      <c r="X36" s="112">
        <v>152.20833333333334</v>
      </c>
      <c r="Y36" s="112">
        <f>X36*102%</f>
        <v>155.25250000000003</v>
      </c>
      <c r="Z36" s="112">
        <f t="shared" ref="Z36:AM36" si="0">Y36*102%</f>
        <v>158.35755000000003</v>
      </c>
      <c r="AA36" s="112">
        <f t="shared" si="0"/>
        <v>161.52470100000002</v>
      </c>
      <c r="AB36" s="112">
        <f t="shared" si="0"/>
        <v>164.75519502000003</v>
      </c>
      <c r="AC36" s="112">
        <f t="shared" si="0"/>
        <v>168.05029892040002</v>
      </c>
      <c r="AD36" s="112">
        <f t="shared" si="0"/>
        <v>171.41130489880803</v>
      </c>
      <c r="AE36" s="112">
        <f t="shared" si="0"/>
        <v>174.83953099678419</v>
      </c>
      <c r="AF36" s="112">
        <f t="shared" si="0"/>
        <v>178.33632161671989</v>
      </c>
      <c r="AG36" s="112">
        <f t="shared" si="0"/>
        <v>181.90304804905429</v>
      </c>
      <c r="AH36" s="112">
        <f t="shared" si="0"/>
        <v>185.54110901003537</v>
      </c>
      <c r="AI36" s="112">
        <f t="shared" si="0"/>
        <v>189.25193119023609</v>
      </c>
      <c r="AJ36" s="112">
        <f t="shared" si="0"/>
        <v>193.03696981404082</v>
      </c>
      <c r="AK36" s="112">
        <f t="shared" si="0"/>
        <v>196.89770921032164</v>
      </c>
      <c r="AL36" s="112">
        <f t="shared" si="0"/>
        <v>200.83566339452807</v>
      </c>
      <c r="AM36" s="112">
        <f t="shared" si="0"/>
        <v>204.85237666241864</v>
      </c>
    </row>
    <row r="37" spans="1:40" outlineLevel="1">
      <c r="A37" s="25"/>
      <c r="C37" s="86"/>
      <c r="D37" s="25"/>
      <c r="E37" s="26"/>
      <c r="F37" s="74"/>
      <c r="G37" s="74"/>
      <c r="H37" s="85"/>
      <c r="I37" s="26"/>
      <c r="J37" s="26"/>
      <c r="K37" s="175"/>
      <c r="L37" s="175"/>
      <c r="M37" s="175"/>
      <c r="N37" s="175"/>
      <c r="O37" s="175"/>
      <c r="P37" s="175"/>
      <c r="Q37" s="175"/>
      <c r="R37" s="175"/>
      <c r="S37" s="175"/>
      <c r="T37" s="175"/>
      <c r="U37" s="175"/>
      <c r="V37" s="175"/>
      <c r="W37" s="175"/>
    </row>
    <row r="38" spans="1:40" outlineLevel="1">
      <c r="A38" s="25"/>
      <c r="C38" s="23" t="s">
        <v>157</v>
      </c>
      <c r="D38" s="25"/>
      <c r="E38" s="26"/>
      <c r="F38" s="74"/>
      <c r="G38" s="74"/>
      <c r="H38" s="85"/>
      <c r="I38" s="26"/>
      <c r="J38" s="26"/>
      <c r="K38" s="26"/>
      <c r="L38" s="26"/>
      <c r="M38" s="26"/>
      <c r="N38" s="26"/>
      <c r="O38" s="26"/>
      <c r="P38" s="26"/>
      <c r="Q38" s="89"/>
      <c r="R38" s="26"/>
      <c r="S38" s="26"/>
      <c r="T38" s="26"/>
      <c r="U38" s="26"/>
      <c r="V38" s="26"/>
    </row>
    <row r="39" spans="1:40" outlineLevel="1">
      <c r="A39" s="25" t="s">
        <v>158</v>
      </c>
      <c r="C39" s="23"/>
      <c r="D39" s="25"/>
      <c r="E39" s="26" t="s">
        <v>159</v>
      </c>
      <c r="F39" s="74"/>
      <c r="G39" s="74" t="s">
        <v>160</v>
      </c>
      <c r="H39" s="85"/>
      <c r="I39" s="26"/>
      <c r="J39" s="112">
        <v>0</v>
      </c>
      <c r="K39" s="26"/>
      <c r="L39" s="26"/>
      <c r="M39" s="26"/>
      <c r="N39" s="26"/>
      <c r="P39" s="26"/>
      <c r="Q39" s="89"/>
      <c r="R39" s="26"/>
      <c r="S39" s="26"/>
      <c r="T39" s="26"/>
      <c r="U39" s="26"/>
      <c r="V39" s="26"/>
    </row>
    <row r="40" spans="1:40" outlineLevel="1" collapsed="1">
      <c r="A40" s="25" t="s">
        <v>161</v>
      </c>
      <c r="B40" s="85"/>
      <c r="C40" s="86"/>
      <c r="D40" s="25"/>
      <c r="E40" s="26" t="s">
        <v>162</v>
      </c>
      <c r="F40" s="74"/>
      <c r="G40" s="74" t="s">
        <v>163</v>
      </c>
      <c r="H40" s="85"/>
      <c r="I40" s="26"/>
      <c r="J40" s="93">
        <v>2.92</v>
      </c>
      <c r="K40" s="93">
        <v>2.92</v>
      </c>
      <c r="L40" s="93">
        <v>2.92</v>
      </c>
      <c r="M40" s="93">
        <v>2.92</v>
      </c>
      <c r="N40" s="93">
        <v>2.92</v>
      </c>
      <c r="O40" s="93">
        <v>3.23</v>
      </c>
      <c r="P40" s="93">
        <v>3.23</v>
      </c>
      <c r="Q40" s="93">
        <v>3.23</v>
      </c>
      <c r="R40" s="93">
        <v>3.23</v>
      </c>
      <c r="S40" s="93">
        <v>3.23</v>
      </c>
      <c r="T40" s="93">
        <v>3.23</v>
      </c>
      <c r="U40" s="93">
        <v>3.23</v>
      </c>
      <c r="V40" s="93">
        <v>3.23</v>
      </c>
      <c r="W40" s="93">
        <v>3.23</v>
      </c>
      <c r="X40" s="93">
        <v>3.23</v>
      </c>
      <c r="Y40" s="93">
        <v>3.23</v>
      </c>
      <c r="Z40" s="93">
        <v>3.23</v>
      </c>
      <c r="AA40" s="93">
        <v>3.23</v>
      </c>
      <c r="AB40" s="93">
        <v>3.23</v>
      </c>
      <c r="AC40" s="93">
        <v>3.23</v>
      </c>
      <c r="AD40" s="93">
        <v>3.23</v>
      </c>
      <c r="AE40" s="93">
        <v>3.23</v>
      </c>
      <c r="AF40" s="93">
        <v>3.23</v>
      </c>
      <c r="AG40" s="93">
        <v>3.23</v>
      </c>
      <c r="AH40" s="93">
        <v>3.23</v>
      </c>
      <c r="AI40" s="93">
        <v>3.23</v>
      </c>
      <c r="AJ40" s="93">
        <v>3.23</v>
      </c>
      <c r="AK40" s="93">
        <v>3.23</v>
      </c>
      <c r="AL40" s="93">
        <v>3.23</v>
      </c>
      <c r="AM40" s="93">
        <v>3.23</v>
      </c>
      <c r="AN40" s="119"/>
    </row>
    <row r="41" spans="1:40" outlineLevel="1">
      <c r="A41" s="25" t="s">
        <v>164</v>
      </c>
      <c r="B41" s="85"/>
      <c r="C41" s="86"/>
      <c r="D41" s="25"/>
      <c r="E41" s="26" t="s">
        <v>165</v>
      </c>
      <c r="F41" s="74"/>
      <c r="G41" s="74" t="s">
        <v>163</v>
      </c>
      <c r="H41" s="85"/>
      <c r="I41" s="26"/>
      <c r="J41" s="93">
        <v>4.1900000000000004</v>
      </c>
      <c r="K41" s="93">
        <v>4.1900000000000004</v>
      </c>
      <c r="L41" s="93">
        <v>4.1900000000000004</v>
      </c>
      <c r="M41" s="93">
        <v>4.1900000000000004</v>
      </c>
      <c r="N41" s="93">
        <v>4.1900000000000004</v>
      </c>
      <c r="O41" s="93">
        <v>4.1399999999999997</v>
      </c>
      <c r="P41" s="93">
        <v>4.1399999999999997</v>
      </c>
      <c r="Q41" s="93">
        <v>4.1399999999999997</v>
      </c>
      <c r="R41" s="93">
        <v>4.1399999999999997</v>
      </c>
      <c r="S41" s="93">
        <v>4.1399999999999997</v>
      </c>
      <c r="T41" s="93">
        <v>4.1399999999999997</v>
      </c>
      <c r="U41" s="93">
        <v>4.1399999999999997</v>
      </c>
      <c r="V41" s="93">
        <v>4.1399999999999997</v>
      </c>
      <c r="W41" s="93">
        <v>4.1399999999999997</v>
      </c>
      <c r="X41" s="93">
        <v>4.1399999999999997</v>
      </c>
      <c r="Y41" s="93">
        <v>4.1399999999999997</v>
      </c>
      <c r="Z41" s="93">
        <v>4.1399999999999997</v>
      </c>
      <c r="AA41" s="93">
        <v>4.1900000000000004</v>
      </c>
      <c r="AB41" s="93">
        <v>4.1900000000000004</v>
      </c>
      <c r="AC41" s="93">
        <v>4.1900000000000004</v>
      </c>
      <c r="AD41" s="93">
        <v>4.1900000000000004</v>
      </c>
      <c r="AE41" s="93">
        <v>4.1900000000000004</v>
      </c>
      <c r="AF41" s="93">
        <v>4.1900000000000004</v>
      </c>
      <c r="AG41" s="93">
        <v>4.1900000000000004</v>
      </c>
      <c r="AH41" s="93">
        <v>4.1900000000000004</v>
      </c>
      <c r="AI41" s="93">
        <v>4.1900000000000004</v>
      </c>
      <c r="AJ41" s="93">
        <v>4.1900000000000004</v>
      </c>
      <c r="AK41" s="93">
        <v>4.1900000000000004</v>
      </c>
      <c r="AL41" s="93">
        <v>4.1900000000000004</v>
      </c>
      <c r="AM41" s="93">
        <v>4.1900000000000004</v>
      </c>
      <c r="AN41" s="119"/>
    </row>
    <row r="42" spans="1:40" outlineLevel="1">
      <c r="A42" s="25" t="s">
        <v>166</v>
      </c>
      <c r="B42" s="85"/>
      <c r="C42" s="86"/>
      <c r="D42" s="25"/>
      <c r="E42" s="26" t="s">
        <v>167</v>
      </c>
      <c r="F42" s="74"/>
      <c r="G42" s="74" t="s">
        <v>163</v>
      </c>
      <c r="H42" s="85"/>
      <c r="I42" s="26"/>
      <c r="J42" s="113">
        <v>60</v>
      </c>
      <c r="K42" s="113">
        <v>60</v>
      </c>
      <c r="L42" s="113">
        <v>60</v>
      </c>
      <c r="M42" s="113">
        <v>60</v>
      </c>
      <c r="N42" s="113">
        <v>60</v>
      </c>
      <c r="O42" s="113">
        <v>55</v>
      </c>
      <c r="P42" s="113">
        <v>55</v>
      </c>
      <c r="Q42" s="113">
        <v>55</v>
      </c>
      <c r="R42" s="113">
        <v>55</v>
      </c>
      <c r="S42" s="113">
        <v>55</v>
      </c>
      <c r="T42" s="113">
        <v>55</v>
      </c>
      <c r="U42" s="113">
        <v>55</v>
      </c>
      <c r="V42" s="113">
        <v>55</v>
      </c>
      <c r="W42" s="113">
        <v>55</v>
      </c>
      <c r="X42" s="113">
        <v>55</v>
      </c>
      <c r="Y42" s="113">
        <v>55</v>
      </c>
      <c r="Z42" s="113">
        <v>55</v>
      </c>
      <c r="AA42" s="113">
        <v>55</v>
      </c>
      <c r="AB42" s="113">
        <v>55</v>
      </c>
      <c r="AC42" s="113">
        <v>55</v>
      </c>
      <c r="AD42" s="113">
        <v>55</v>
      </c>
      <c r="AE42" s="113">
        <v>55</v>
      </c>
      <c r="AF42" s="113">
        <v>55</v>
      </c>
      <c r="AG42" s="113">
        <v>55</v>
      </c>
      <c r="AH42" s="113">
        <v>55</v>
      </c>
      <c r="AI42" s="113">
        <v>55</v>
      </c>
      <c r="AJ42" s="113">
        <v>55</v>
      </c>
      <c r="AK42" s="113">
        <v>55</v>
      </c>
      <c r="AL42" s="113">
        <v>55</v>
      </c>
      <c r="AM42" s="113">
        <v>55</v>
      </c>
      <c r="AN42" s="131"/>
    </row>
    <row r="43" spans="1:40" outlineLevel="1" collapsed="1">
      <c r="A43" s="25" t="s">
        <v>168</v>
      </c>
      <c r="B43" s="85"/>
      <c r="C43" s="86"/>
      <c r="D43" s="25"/>
      <c r="E43" s="26" t="s">
        <v>169</v>
      </c>
      <c r="F43" s="74"/>
      <c r="G43" s="74" t="s">
        <v>170</v>
      </c>
      <c r="H43" s="85"/>
      <c r="I43" s="26"/>
      <c r="J43" s="93">
        <v>1.01</v>
      </c>
      <c r="K43" s="93">
        <v>1.01</v>
      </c>
      <c r="L43" s="93">
        <v>1.01</v>
      </c>
      <c r="M43" s="93">
        <v>1.01</v>
      </c>
      <c r="N43" s="93">
        <v>1.01</v>
      </c>
      <c r="O43" s="93">
        <v>1.01</v>
      </c>
      <c r="P43" s="93">
        <v>1.01</v>
      </c>
      <c r="Q43" s="93">
        <v>1.01</v>
      </c>
      <c r="R43" s="93">
        <v>1.01</v>
      </c>
      <c r="S43" s="93">
        <v>1.01</v>
      </c>
      <c r="T43" s="93">
        <v>1.01</v>
      </c>
      <c r="U43" s="93">
        <v>1.01</v>
      </c>
      <c r="V43" s="93">
        <v>1.01</v>
      </c>
      <c r="W43" s="93">
        <v>1.01</v>
      </c>
      <c r="X43" s="93">
        <v>1.01</v>
      </c>
      <c r="Y43" s="93">
        <v>1.01</v>
      </c>
      <c r="Z43" s="93">
        <v>1.01</v>
      </c>
      <c r="AA43" s="93">
        <v>1.01</v>
      </c>
      <c r="AB43" s="93">
        <v>1.01</v>
      </c>
      <c r="AC43" s="93">
        <v>1.01</v>
      </c>
      <c r="AD43" s="93">
        <v>1.01</v>
      </c>
      <c r="AE43" s="93">
        <v>1.01</v>
      </c>
      <c r="AF43" s="93">
        <v>1.01</v>
      </c>
      <c r="AG43" s="93">
        <v>1.01</v>
      </c>
      <c r="AH43" s="93">
        <v>1.01</v>
      </c>
      <c r="AI43" s="93">
        <v>1.01</v>
      </c>
      <c r="AJ43" s="93">
        <v>1.01</v>
      </c>
      <c r="AK43" s="93">
        <v>1.01</v>
      </c>
      <c r="AL43" s="93">
        <v>1.01</v>
      </c>
      <c r="AM43" s="93">
        <v>1.01</v>
      </c>
      <c r="AN43" s="119"/>
    </row>
    <row r="44" spans="1:40" outlineLevel="1" collapsed="1">
      <c r="A44" s="25"/>
      <c r="B44" s="85"/>
      <c r="C44" s="86"/>
      <c r="D44" s="25"/>
      <c r="E44" s="26"/>
      <c r="F44" s="74"/>
      <c r="G44" s="74"/>
      <c r="H44" s="85"/>
      <c r="I44" s="26"/>
      <c r="J44" s="26"/>
      <c r="K44" s="26"/>
      <c r="L44" s="26"/>
      <c r="M44" s="26"/>
      <c r="N44" s="26"/>
      <c r="O44" s="26"/>
      <c r="P44" s="26"/>
      <c r="Q44" s="89"/>
      <c r="R44" s="26"/>
      <c r="S44" s="26"/>
      <c r="T44" s="26"/>
      <c r="U44" s="26"/>
      <c r="V44" s="26"/>
    </row>
    <row r="45" spans="1:40" outlineLevel="1">
      <c r="A45" s="25"/>
      <c r="B45" s="85"/>
      <c r="C45" s="23" t="s">
        <v>171</v>
      </c>
      <c r="D45" s="25"/>
      <c r="E45" s="26"/>
      <c r="F45" s="74"/>
      <c r="G45" s="74"/>
      <c r="H45" s="85"/>
      <c r="I45" s="26"/>
      <c r="J45" s="26"/>
      <c r="K45" s="26"/>
      <c r="L45" s="26"/>
      <c r="M45" s="26"/>
      <c r="N45" s="26"/>
      <c r="O45" s="26"/>
      <c r="P45" s="26"/>
      <c r="Q45" s="89"/>
      <c r="R45" s="26"/>
      <c r="S45" s="26"/>
      <c r="T45" s="26"/>
      <c r="U45" s="26"/>
      <c r="V45" s="26"/>
    </row>
    <row r="46" spans="1:40" outlineLevel="1" collapsed="1">
      <c r="A46" s="25" t="s">
        <v>172</v>
      </c>
      <c r="B46" s="85"/>
      <c r="C46" s="86"/>
      <c r="D46" s="25"/>
      <c r="E46" s="26" t="s">
        <v>173</v>
      </c>
      <c r="F46" s="74"/>
      <c r="G46" s="74" t="s">
        <v>163</v>
      </c>
      <c r="H46" s="85"/>
      <c r="I46" s="26"/>
      <c r="J46" s="113">
        <v>19</v>
      </c>
      <c r="K46" s="113">
        <v>19</v>
      </c>
      <c r="L46" s="354">
        <v>25</v>
      </c>
      <c r="M46" s="113">
        <v>25</v>
      </c>
      <c r="N46" s="113">
        <v>25</v>
      </c>
      <c r="O46" s="113">
        <v>25</v>
      </c>
      <c r="P46" s="113">
        <v>25</v>
      </c>
      <c r="Q46" s="113">
        <v>25</v>
      </c>
      <c r="R46" s="113">
        <v>25</v>
      </c>
      <c r="S46" s="113">
        <v>25</v>
      </c>
      <c r="T46" s="113">
        <v>25</v>
      </c>
      <c r="U46" s="113">
        <v>25</v>
      </c>
      <c r="V46" s="113">
        <v>25</v>
      </c>
      <c r="W46" s="113">
        <v>25</v>
      </c>
      <c r="X46" s="113">
        <v>25</v>
      </c>
      <c r="Y46" s="113">
        <v>25</v>
      </c>
      <c r="Z46" s="113">
        <v>25</v>
      </c>
      <c r="AA46" s="113">
        <v>25</v>
      </c>
      <c r="AB46" s="113">
        <v>25</v>
      </c>
      <c r="AC46" s="113">
        <v>25</v>
      </c>
      <c r="AD46" s="113">
        <v>25</v>
      </c>
      <c r="AE46" s="113">
        <v>25</v>
      </c>
      <c r="AF46" s="113">
        <v>25</v>
      </c>
      <c r="AG46" s="113">
        <v>25</v>
      </c>
      <c r="AH46" s="113">
        <v>25</v>
      </c>
      <c r="AI46" s="113">
        <v>25</v>
      </c>
      <c r="AJ46" s="113">
        <v>25</v>
      </c>
      <c r="AK46" s="113">
        <v>25</v>
      </c>
      <c r="AL46" s="113">
        <v>25</v>
      </c>
      <c r="AM46" s="113">
        <v>25</v>
      </c>
      <c r="AN46" s="119"/>
    </row>
    <row r="47" spans="1:40" outlineLevel="1" collapsed="1">
      <c r="A47" s="25"/>
      <c r="B47" s="85"/>
      <c r="C47" s="86"/>
      <c r="D47" s="25"/>
      <c r="E47" s="26"/>
      <c r="F47" s="74"/>
      <c r="G47" s="74"/>
      <c r="H47" s="85"/>
      <c r="I47" s="26"/>
      <c r="J47" s="26"/>
      <c r="K47" s="26"/>
      <c r="L47" s="317" t="s">
        <v>174</v>
      </c>
      <c r="M47" s="26"/>
      <c r="N47" s="26"/>
      <c r="O47" s="26"/>
      <c r="P47" s="26"/>
      <c r="Q47" s="89"/>
      <c r="R47" s="26"/>
      <c r="S47" s="26"/>
      <c r="T47" s="26"/>
      <c r="U47" s="26"/>
      <c r="V47" s="26"/>
    </row>
    <row r="49" spans="1:40" collapsed="1">
      <c r="A49" s="24" t="s">
        <v>175</v>
      </c>
      <c r="B49" s="24"/>
      <c r="C49" s="56"/>
      <c r="D49" s="24"/>
      <c r="E49" s="24"/>
      <c r="F49" s="75"/>
      <c r="G49" s="75"/>
      <c r="H49" s="24"/>
      <c r="I49" s="24"/>
      <c r="J49" s="24"/>
      <c r="K49" s="24"/>
      <c r="L49" s="24"/>
      <c r="M49" s="24"/>
      <c r="N49" s="24"/>
      <c r="O49" s="24"/>
      <c r="P49" s="24"/>
      <c r="Q49" s="75"/>
      <c r="R49" s="24"/>
      <c r="S49" s="24"/>
      <c r="T49" s="24"/>
      <c r="U49" s="24"/>
      <c r="V49" s="24"/>
      <c r="W49" s="24"/>
      <c r="X49" s="24"/>
      <c r="Y49" s="24"/>
      <c r="Z49" s="24"/>
      <c r="AA49" s="24"/>
      <c r="AB49" s="24"/>
      <c r="AC49" s="24"/>
      <c r="AD49" s="24"/>
      <c r="AE49" s="24"/>
      <c r="AF49" s="24"/>
      <c r="AG49" s="24"/>
      <c r="AH49" s="24"/>
      <c r="AI49" s="24"/>
      <c r="AJ49" s="24"/>
      <c r="AK49" s="24"/>
      <c r="AL49" s="24"/>
      <c r="AM49" s="24"/>
      <c r="AN49" s="23"/>
    </row>
    <row r="51" spans="1:40" outlineLevel="1">
      <c r="B51" s="114" t="s">
        <v>176</v>
      </c>
      <c r="C51" s="118"/>
      <c r="D51" s="118"/>
      <c r="E51" s="118"/>
    </row>
    <row r="52" spans="1:40" outlineLevel="1">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row>
    <row r="53" spans="1:40" outlineLevel="1">
      <c r="C53" s="23" t="s">
        <v>177</v>
      </c>
      <c r="O53" s="355"/>
      <c r="P53" s="355"/>
      <c r="Q53" s="355"/>
      <c r="R53" s="355"/>
      <c r="S53" s="355"/>
      <c r="T53" s="353"/>
      <c r="U53" s="353"/>
      <c r="V53" s="353"/>
      <c r="W53" s="353"/>
      <c r="X53" s="353"/>
      <c r="Y53" s="353"/>
      <c r="Z53" s="353"/>
      <c r="AA53" s="353"/>
      <c r="AB53" s="353"/>
      <c r="AC53" s="353"/>
      <c r="AD53" s="353"/>
      <c r="AE53" s="353"/>
      <c r="AF53" s="353"/>
      <c r="AG53" s="353"/>
      <c r="AH53" s="353"/>
      <c r="AI53" s="353"/>
      <c r="AJ53" s="353"/>
      <c r="AK53" s="353"/>
      <c r="AL53" s="353"/>
      <c r="AM53" s="353"/>
    </row>
    <row r="54" spans="1:40" outlineLevel="1">
      <c r="A54" s="20" t="s">
        <v>178</v>
      </c>
      <c r="E54" s="20" t="s">
        <v>179</v>
      </c>
      <c r="G54" s="52" t="s">
        <v>160</v>
      </c>
      <c r="J54" s="112">
        <v>0</v>
      </c>
      <c r="K54" s="112">
        <v>0</v>
      </c>
      <c r="L54" s="112">
        <v>0</v>
      </c>
      <c r="M54" s="112">
        <v>0</v>
      </c>
      <c r="N54" s="112">
        <v>0</v>
      </c>
      <c r="O54" s="112">
        <v>111.07008938487049</v>
      </c>
      <c r="P54" s="112">
        <v>114.19831414202443</v>
      </c>
      <c r="Q54" s="112">
        <v>127.46052211830339</v>
      </c>
      <c r="R54" s="112">
        <v>124.15087324492738</v>
      </c>
      <c r="S54" s="112">
        <v>113.90076568192595</v>
      </c>
      <c r="T54" s="112">
        <v>172.82770721083406</v>
      </c>
      <c r="U54" s="112">
        <v>215.52033754790855</v>
      </c>
      <c r="V54" s="112">
        <v>277.95334026302299</v>
      </c>
      <c r="W54" s="112">
        <v>281.11917723959004</v>
      </c>
      <c r="X54" s="112">
        <v>236.00362383519686</v>
      </c>
      <c r="Y54" s="112">
        <v>129.21661694945209</v>
      </c>
      <c r="Z54" s="112">
        <v>84.524732230432789</v>
      </c>
      <c r="AA54" s="112">
        <v>93.331385687138322</v>
      </c>
      <c r="AB54" s="112">
        <v>89.509080968383458</v>
      </c>
      <c r="AC54" s="112">
        <v>87.587640565624142</v>
      </c>
      <c r="AD54" s="112">
        <v>81.564771982125436</v>
      </c>
      <c r="AE54" s="112">
        <v>96.283180604256358</v>
      </c>
      <c r="AF54" s="112">
        <v>108.22021888106683</v>
      </c>
      <c r="AG54" s="112">
        <v>114.20107832568357</v>
      </c>
      <c r="AH54" s="112">
        <v>99.569258452007588</v>
      </c>
      <c r="AI54" s="112">
        <v>120.34345490083153</v>
      </c>
      <c r="AJ54" s="112">
        <v>137.29790052796989</v>
      </c>
      <c r="AK54" s="112">
        <v>107.18719215112068</v>
      </c>
      <c r="AL54" s="112">
        <v>98.709969346554374</v>
      </c>
      <c r="AM54" s="112">
        <v>81.755523874982273</v>
      </c>
      <c r="AN54" s="356">
        <f>SUM(J54:AM55)</f>
        <v>3808.0508510549589</v>
      </c>
    </row>
    <row r="55" spans="1:40" outlineLevel="1">
      <c r="A55" s="20" t="s">
        <v>180</v>
      </c>
      <c r="E55" s="20" t="s">
        <v>181</v>
      </c>
      <c r="G55" s="52" t="s">
        <v>160</v>
      </c>
      <c r="J55" s="112">
        <v>0</v>
      </c>
      <c r="K55" s="112">
        <v>0</v>
      </c>
      <c r="L55" s="112">
        <v>0</v>
      </c>
      <c r="M55" s="112">
        <v>0</v>
      </c>
      <c r="N55" s="112">
        <v>0</v>
      </c>
      <c r="O55" s="112">
        <v>13.615809202815619</v>
      </c>
      <c r="P55" s="112">
        <v>13.073825300736845</v>
      </c>
      <c r="Q55" s="112">
        <v>13.180054089165006</v>
      </c>
      <c r="R55" s="112">
        <v>12.739974274165005</v>
      </c>
      <c r="S55" s="112">
        <v>13.246561521453556</v>
      </c>
      <c r="T55" s="112">
        <v>11.028472559444335</v>
      </c>
      <c r="U55" s="112">
        <v>11.028472559444335</v>
      </c>
      <c r="V55" s="112">
        <v>11.028461504936017</v>
      </c>
      <c r="W55" s="112">
        <v>11.107043482919336</v>
      </c>
      <c r="X55" s="112">
        <v>14.101222801723635</v>
      </c>
      <c r="Y55" s="112">
        <v>17.983051258698492</v>
      </c>
      <c r="Z55" s="112">
        <v>28.495747426220547</v>
      </c>
      <c r="AA55" s="112">
        <v>27.145495950287327</v>
      </c>
      <c r="AB55" s="112">
        <v>28.095458898616112</v>
      </c>
      <c r="AC55" s="112">
        <v>28.799112308789201</v>
      </c>
      <c r="AD55" s="112">
        <v>23.453028437004505</v>
      </c>
      <c r="AE55" s="112">
        <v>26.594082837236254</v>
      </c>
      <c r="AF55" s="112">
        <v>25.362948157784007</v>
      </c>
      <c r="AG55" s="112">
        <v>25.71800853691694</v>
      </c>
      <c r="AH55" s="112">
        <v>25.356452461771354</v>
      </c>
      <c r="AI55" s="112">
        <v>24.71848548224558</v>
      </c>
      <c r="AJ55" s="112">
        <v>24.17470948507788</v>
      </c>
      <c r="AK55" s="112">
        <v>23.868162453658147</v>
      </c>
      <c r="AL55" s="112">
        <v>24.302021676958685</v>
      </c>
      <c r="AM55" s="112">
        <v>26.327432270657404</v>
      </c>
    </row>
    <row r="56" spans="1:40" outlineLevel="1">
      <c r="A56" s="20" t="s">
        <v>182</v>
      </c>
      <c r="E56" s="20" t="s">
        <v>183</v>
      </c>
      <c r="G56" s="52" t="s">
        <v>147</v>
      </c>
      <c r="J56" s="112">
        <v>0</v>
      </c>
      <c r="K56" s="112">
        <v>0</v>
      </c>
      <c r="L56" s="112">
        <v>0</v>
      </c>
      <c r="M56" s="112">
        <v>0</v>
      </c>
      <c r="N56" s="112">
        <v>0</v>
      </c>
      <c r="O56" s="112">
        <v>46.770157128085501</v>
      </c>
      <c r="P56" s="112">
        <v>54.480117248840905</v>
      </c>
      <c r="Q56" s="112">
        <v>63.759901562811876</v>
      </c>
      <c r="R56" s="112">
        <v>64.339910909047617</v>
      </c>
      <c r="S56" s="112">
        <v>62.212330183104719</v>
      </c>
      <c r="T56" s="112">
        <v>43.928017227529217</v>
      </c>
      <c r="U56" s="112">
        <v>51.01906038842629</v>
      </c>
      <c r="V56" s="112">
        <v>55.072938707790186</v>
      </c>
      <c r="W56" s="112">
        <v>52.334825821966731</v>
      </c>
      <c r="X56" s="112">
        <v>40.514716709555238</v>
      </c>
      <c r="Y56" s="112">
        <v>64.414188889371786</v>
      </c>
      <c r="Z56" s="112">
        <v>64.395401404145659</v>
      </c>
      <c r="AA56" s="112">
        <v>64.376737099870709</v>
      </c>
      <c r="AB56" s="112">
        <v>64.358195899556591</v>
      </c>
      <c r="AC56" s="112">
        <v>66.145903247022744</v>
      </c>
      <c r="AD56" s="112">
        <v>73.813088991241941</v>
      </c>
      <c r="AE56" s="112">
        <v>77.787066167201331</v>
      </c>
      <c r="AF56" s="112">
        <v>80.109606464668474</v>
      </c>
      <c r="AG56" s="112">
        <v>81.067626228164357</v>
      </c>
      <c r="AH56" s="112">
        <v>74.152117100902245</v>
      </c>
      <c r="AI56" s="112">
        <v>73.591664963527947</v>
      </c>
      <c r="AJ56" s="112">
        <v>73.591664963527947</v>
      </c>
      <c r="AK56" s="112">
        <v>72.046966392719682</v>
      </c>
      <c r="AL56" s="112">
        <v>72.046966392719682</v>
      </c>
      <c r="AM56" s="112">
        <v>72.046966392719682</v>
      </c>
    </row>
    <row r="57" spans="1:40" outlineLevel="1">
      <c r="C57" s="23"/>
    </row>
    <row r="58" spans="1:40" outlineLevel="1">
      <c r="A58" s="20" t="s">
        <v>184</v>
      </c>
      <c r="E58" s="20" t="s">
        <v>185</v>
      </c>
      <c r="G58" s="52" t="s">
        <v>163</v>
      </c>
      <c r="J58" s="112">
        <v>100</v>
      </c>
      <c r="K58" s="112">
        <v>100</v>
      </c>
      <c r="L58" s="112">
        <v>100</v>
      </c>
      <c r="M58" s="112">
        <v>100</v>
      </c>
      <c r="N58" s="112">
        <v>100</v>
      </c>
      <c r="O58" s="112">
        <v>100</v>
      </c>
      <c r="P58" s="112">
        <v>100</v>
      </c>
      <c r="Q58" s="112">
        <v>100</v>
      </c>
      <c r="R58" s="112">
        <v>100</v>
      </c>
      <c r="S58" s="112">
        <v>100</v>
      </c>
      <c r="T58" s="112">
        <v>100</v>
      </c>
      <c r="U58" s="112">
        <v>100</v>
      </c>
      <c r="V58" s="112">
        <v>100</v>
      </c>
      <c r="W58" s="112">
        <v>100</v>
      </c>
      <c r="X58" s="112">
        <v>100</v>
      </c>
      <c r="Y58" s="112">
        <v>100</v>
      </c>
      <c r="Z58" s="112">
        <v>100</v>
      </c>
      <c r="AA58" s="112">
        <v>100</v>
      </c>
      <c r="AB58" s="112">
        <v>100</v>
      </c>
      <c r="AC58" s="112">
        <v>100</v>
      </c>
      <c r="AD58" s="112">
        <v>100</v>
      </c>
      <c r="AE58" s="112">
        <v>100</v>
      </c>
      <c r="AF58" s="112">
        <v>100</v>
      </c>
      <c r="AG58" s="112">
        <v>100</v>
      </c>
      <c r="AH58" s="112">
        <v>100</v>
      </c>
      <c r="AI58" s="112">
        <v>100</v>
      </c>
      <c r="AJ58" s="112">
        <v>100</v>
      </c>
      <c r="AK58" s="112">
        <v>100</v>
      </c>
      <c r="AL58" s="112">
        <v>100</v>
      </c>
      <c r="AM58" s="112">
        <v>100</v>
      </c>
    </row>
    <row r="59" spans="1:40" outlineLevel="1">
      <c r="A59" s="20" t="s">
        <v>186</v>
      </c>
      <c r="E59" s="20" t="s">
        <v>187</v>
      </c>
      <c r="G59" s="52" t="s">
        <v>163</v>
      </c>
      <c r="J59" s="112">
        <v>100</v>
      </c>
      <c r="K59" s="112">
        <v>100</v>
      </c>
      <c r="L59" s="112">
        <v>100</v>
      </c>
      <c r="M59" s="112">
        <v>100</v>
      </c>
      <c r="N59" s="112">
        <v>100</v>
      </c>
      <c r="O59" s="112">
        <v>100</v>
      </c>
      <c r="P59" s="112">
        <v>100</v>
      </c>
      <c r="Q59" s="112">
        <v>100</v>
      </c>
      <c r="R59" s="112">
        <v>100</v>
      </c>
      <c r="S59" s="112">
        <v>100</v>
      </c>
      <c r="T59" s="112">
        <v>100</v>
      </c>
      <c r="U59" s="112">
        <v>100</v>
      </c>
      <c r="V59" s="112">
        <v>100</v>
      </c>
      <c r="W59" s="112">
        <v>100</v>
      </c>
      <c r="X59" s="112">
        <v>100</v>
      </c>
      <c r="Y59" s="112">
        <v>100</v>
      </c>
      <c r="Z59" s="112">
        <v>100</v>
      </c>
      <c r="AA59" s="112">
        <v>100</v>
      </c>
      <c r="AB59" s="112">
        <v>100</v>
      </c>
      <c r="AC59" s="112">
        <v>100</v>
      </c>
      <c r="AD59" s="112">
        <v>100</v>
      </c>
      <c r="AE59" s="112">
        <v>100</v>
      </c>
      <c r="AF59" s="112">
        <v>100</v>
      </c>
      <c r="AG59" s="112">
        <v>100</v>
      </c>
      <c r="AH59" s="112">
        <v>100</v>
      </c>
      <c r="AI59" s="112">
        <v>100</v>
      </c>
      <c r="AJ59" s="112">
        <v>100</v>
      </c>
      <c r="AK59" s="112">
        <v>100</v>
      </c>
      <c r="AL59" s="112">
        <v>100</v>
      </c>
      <c r="AM59" s="112">
        <v>100</v>
      </c>
    </row>
    <row r="60" spans="1:40" outlineLevel="1">
      <c r="Q60" s="20"/>
    </row>
    <row r="61" spans="1:40" outlineLevel="1">
      <c r="C61" s="23" t="s">
        <v>188</v>
      </c>
      <c r="J61" s="119"/>
      <c r="K61" s="119"/>
      <c r="L61" s="119"/>
      <c r="M61" s="119"/>
      <c r="N61" s="119"/>
      <c r="T61" s="352"/>
    </row>
    <row r="62" spans="1:40" outlineLevel="1">
      <c r="A62" s="20" t="s">
        <v>189</v>
      </c>
      <c r="E62" s="20" t="s">
        <v>190</v>
      </c>
      <c r="G62" s="52" t="s">
        <v>191</v>
      </c>
      <c r="J62" s="172">
        <v>1398.453</v>
      </c>
      <c r="K62" s="172">
        <v>1417.202</v>
      </c>
      <c r="L62" s="93">
        <v>1435.7470000000001</v>
      </c>
      <c r="M62" s="93">
        <v>1443</v>
      </c>
      <c r="N62" s="93">
        <v>1455.6</v>
      </c>
      <c r="O62" s="93">
        <v>1467.3000000000002</v>
      </c>
      <c r="P62" s="93">
        <v>1478.9</v>
      </c>
      <c r="Q62" s="93">
        <v>1490.3000000000002</v>
      </c>
      <c r="R62" s="93">
        <v>1501.6</v>
      </c>
      <c r="S62" s="93">
        <v>1512.8</v>
      </c>
      <c r="T62" s="93">
        <f>S62*100.75%</f>
        <v>1524.146</v>
      </c>
      <c r="U62" s="93">
        <f t="shared" ref="U62:AM62" si="1">T62*100.75%</f>
        <v>1535.5770950000001</v>
      </c>
      <c r="V62" s="93">
        <f t="shared" si="1"/>
        <v>1547.0939232125002</v>
      </c>
      <c r="W62" s="93">
        <f t="shared" si="1"/>
        <v>1558.6971276365939</v>
      </c>
      <c r="X62" s="93">
        <f t="shared" si="1"/>
        <v>1570.3873560938684</v>
      </c>
      <c r="Y62" s="93">
        <f t="shared" si="1"/>
        <v>1582.1652612645726</v>
      </c>
      <c r="Z62" s="93">
        <f t="shared" si="1"/>
        <v>1594.031500724057</v>
      </c>
      <c r="AA62" s="93">
        <f t="shared" si="1"/>
        <v>1605.9867369794874</v>
      </c>
      <c r="AB62" s="93">
        <f t="shared" si="1"/>
        <v>1618.0316375068337</v>
      </c>
      <c r="AC62" s="93">
        <f t="shared" si="1"/>
        <v>1630.1668747881351</v>
      </c>
      <c r="AD62" s="93">
        <f t="shared" si="1"/>
        <v>1642.3931263490463</v>
      </c>
      <c r="AE62" s="93">
        <f t="shared" si="1"/>
        <v>1654.7110747966642</v>
      </c>
      <c r="AF62" s="93">
        <f t="shared" si="1"/>
        <v>1667.1214078576393</v>
      </c>
      <c r="AG62" s="93">
        <f t="shared" si="1"/>
        <v>1679.6248184165718</v>
      </c>
      <c r="AH62" s="93">
        <f t="shared" si="1"/>
        <v>1692.2220045546962</v>
      </c>
      <c r="AI62" s="93">
        <f t="shared" si="1"/>
        <v>1704.9136695888565</v>
      </c>
      <c r="AJ62" s="93">
        <f t="shared" si="1"/>
        <v>1717.7005221107729</v>
      </c>
      <c r="AK62" s="93">
        <f t="shared" si="1"/>
        <v>1730.5832760266037</v>
      </c>
      <c r="AL62" s="93">
        <f t="shared" si="1"/>
        <v>1743.5626505968032</v>
      </c>
      <c r="AM62" s="93">
        <f t="shared" si="1"/>
        <v>1756.6393704762793</v>
      </c>
    </row>
    <row r="63" spans="1:40" outlineLevel="1">
      <c r="A63" s="20" t="s">
        <v>192</v>
      </c>
      <c r="E63" s="20" t="s">
        <v>193</v>
      </c>
      <c r="G63" s="52" t="s">
        <v>163</v>
      </c>
      <c r="J63" s="112">
        <f>34732 / 249211 * 100</f>
        <v>13.936784491856299</v>
      </c>
      <c r="K63" s="112">
        <v>18</v>
      </c>
      <c r="L63" s="112">
        <v>18.899999999999999</v>
      </c>
      <c r="M63" s="112">
        <v>19.899999999999999</v>
      </c>
      <c r="N63" s="112">
        <v>19.899999999999999</v>
      </c>
      <c r="O63" s="112">
        <f t="shared" ref="O63" si="2">N63</f>
        <v>19.899999999999999</v>
      </c>
      <c r="P63" s="112">
        <v>20</v>
      </c>
      <c r="Q63" s="112">
        <v>20</v>
      </c>
      <c r="R63" s="112">
        <v>19.399999999999999</v>
      </c>
      <c r="S63" s="112">
        <f t="shared" ref="S63" si="3">R63</f>
        <v>19.399999999999999</v>
      </c>
      <c r="T63" s="112">
        <f t="shared" ref="T63" si="4">S63</f>
        <v>19.399999999999999</v>
      </c>
      <c r="U63" s="112">
        <f t="shared" ref="U63" si="5">T63</f>
        <v>19.399999999999999</v>
      </c>
      <c r="V63" s="112">
        <f t="shared" ref="V63" si="6">U63</f>
        <v>19.399999999999999</v>
      </c>
      <c r="W63" s="112">
        <f t="shared" ref="W63" si="7">V63</f>
        <v>19.399999999999999</v>
      </c>
      <c r="X63" s="112">
        <f t="shared" ref="X63" si="8">W63</f>
        <v>19.399999999999999</v>
      </c>
      <c r="Y63" s="112">
        <f t="shared" ref="Y63" si="9">X63</f>
        <v>19.399999999999999</v>
      </c>
      <c r="Z63" s="112">
        <f t="shared" ref="Z63" si="10">Y63</f>
        <v>19.399999999999999</v>
      </c>
      <c r="AA63" s="112">
        <f t="shared" ref="AA63" si="11">Z63</f>
        <v>19.399999999999999</v>
      </c>
      <c r="AB63" s="112">
        <f t="shared" ref="AB63" si="12">AA63</f>
        <v>19.399999999999999</v>
      </c>
      <c r="AC63" s="112">
        <f t="shared" ref="AC63" si="13">AB63</f>
        <v>19.399999999999999</v>
      </c>
      <c r="AD63" s="112">
        <f t="shared" ref="AD63" si="14">AC63</f>
        <v>19.399999999999999</v>
      </c>
      <c r="AE63" s="112">
        <f t="shared" ref="AE63" si="15">AD63</f>
        <v>19.399999999999999</v>
      </c>
      <c r="AF63" s="112">
        <f t="shared" ref="AF63" si="16">AE63</f>
        <v>19.399999999999999</v>
      </c>
      <c r="AG63" s="112">
        <f t="shared" ref="AG63" si="17">AF63</f>
        <v>19.399999999999999</v>
      </c>
      <c r="AH63" s="112">
        <f t="shared" ref="AH63" si="18">AG63</f>
        <v>19.399999999999999</v>
      </c>
      <c r="AI63" s="112">
        <f t="shared" ref="AI63" si="19">AH63</f>
        <v>19.399999999999999</v>
      </c>
      <c r="AJ63" s="112">
        <f t="shared" ref="AJ63" si="20">AI63</f>
        <v>19.399999999999999</v>
      </c>
      <c r="AK63" s="112">
        <f t="shared" ref="AK63" si="21">AJ63</f>
        <v>19.399999999999999</v>
      </c>
      <c r="AL63" s="112">
        <f t="shared" ref="AL63" si="22">AK63</f>
        <v>19.399999999999999</v>
      </c>
      <c r="AM63" s="112">
        <f t="shared" ref="AM63" si="23">AL63</f>
        <v>19.399999999999999</v>
      </c>
    </row>
    <row r="65" spans="1:40" collapsed="1">
      <c r="A65" s="24" t="s">
        <v>388</v>
      </c>
      <c r="B65" s="24"/>
      <c r="C65" s="56"/>
      <c r="D65" s="24"/>
      <c r="E65" s="24"/>
      <c r="F65" s="75"/>
      <c r="G65" s="75"/>
      <c r="H65" s="24"/>
      <c r="I65" s="24"/>
      <c r="J65" s="24"/>
      <c r="K65" s="24"/>
      <c r="L65" s="24"/>
      <c r="M65" s="24"/>
      <c r="N65" s="24"/>
      <c r="O65" s="24"/>
      <c r="P65" s="24"/>
      <c r="Q65" s="75"/>
      <c r="R65" s="24"/>
      <c r="S65" s="24"/>
      <c r="T65" s="24"/>
      <c r="U65" s="24"/>
      <c r="V65" s="24"/>
      <c r="W65" s="24"/>
      <c r="X65" s="24"/>
      <c r="Y65" s="24"/>
      <c r="Z65" s="24"/>
      <c r="AA65" s="24"/>
      <c r="AB65" s="24"/>
      <c r="AC65" s="24"/>
      <c r="AD65" s="24"/>
      <c r="AE65" s="24"/>
      <c r="AF65" s="24"/>
      <c r="AG65" s="24"/>
      <c r="AH65" s="24"/>
      <c r="AI65" s="24"/>
      <c r="AJ65" s="24"/>
      <c r="AK65" s="24"/>
      <c r="AL65" s="24"/>
      <c r="AM65" s="24"/>
      <c r="AN65" s="23"/>
    </row>
    <row r="67" spans="1:40" outlineLevel="1">
      <c r="B67" s="114" t="s">
        <v>176</v>
      </c>
      <c r="C67" s="118"/>
      <c r="D67" s="118"/>
      <c r="E67" s="118"/>
    </row>
    <row r="68" spans="1:40" outlineLevel="1"/>
    <row r="69" spans="1:40" outlineLevel="1">
      <c r="C69" s="23" t="s">
        <v>387</v>
      </c>
    </row>
    <row r="70" spans="1:40" outlineLevel="1">
      <c r="A70" s="20" t="s">
        <v>194</v>
      </c>
      <c r="E70" s="20" t="s">
        <v>179</v>
      </c>
      <c r="G70" s="52" t="s">
        <v>160</v>
      </c>
      <c r="J70" s="113">
        <v>0</v>
      </c>
      <c r="K70" s="113">
        <v>0</v>
      </c>
      <c r="L70" s="113">
        <v>0</v>
      </c>
      <c r="M70" s="113">
        <v>0</v>
      </c>
      <c r="N70" s="113">
        <v>0</v>
      </c>
      <c r="O70" s="112">
        <v>52.239632531364812</v>
      </c>
      <c r="P70" s="112">
        <v>44.307015086961002</v>
      </c>
      <c r="Q70" s="112">
        <v>58.011873183315949</v>
      </c>
      <c r="R70" s="112">
        <v>54.571944464614973</v>
      </c>
      <c r="S70" s="112">
        <v>40.997114037083193</v>
      </c>
      <c r="T70" s="112">
        <v>86.626000010793774</v>
      </c>
      <c r="U70" s="112">
        <v>108.25942438462467</v>
      </c>
      <c r="V70" s="112">
        <v>126.05779430501526</v>
      </c>
      <c r="W70" s="112">
        <v>117.0537959158259</v>
      </c>
      <c r="X70" s="112">
        <v>83.408976143668312</v>
      </c>
      <c r="Y70" s="112">
        <v>52.282923438609942</v>
      </c>
      <c r="Z70" s="112">
        <v>56.688230151492654</v>
      </c>
      <c r="AA70" s="112">
        <v>62.454465889973058</v>
      </c>
      <c r="AB70" s="112">
        <v>58.099493072902881</v>
      </c>
      <c r="AC70" s="112">
        <v>70.242354155597909</v>
      </c>
      <c r="AD70" s="112">
        <v>58.111092320898919</v>
      </c>
      <c r="AE70" s="112">
        <v>87.616344452870194</v>
      </c>
      <c r="AF70" s="112">
        <v>139.66259896825247</v>
      </c>
      <c r="AG70" s="112">
        <v>157.0945693509646</v>
      </c>
      <c r="AH70" s="112">
        <v>135.05106177402962</v>
      </c>
      <c r="AI70" s="112">
        <v>116.662603573509</v>
      </c>
      <c r="AJ70" s="112">
        <v>87.477117817759932</v>
      </c>
      <c r="AK70" s="112">
        <v>49.932651533586458</v>
      </c>
      <c r="AL70" s="112">
        <v>50.235883625209972</v>
      </c>
      <c r="AM70" s="112">
        <v>49.962684854935851</v>
      </c>
      <c r="AN70" s="356">
        <f>SUM(J70:AM71)</f>
        <v>2248.2305850240664</v>
      </c>
    </row>
    <row r="71" spans="1:40" outlineLevel="1">
      <c r="A71" s="20" t="s">
        <v>195</v>
      </c>
      <c r="E71" s="20" t="s">
        <v>181</v>
      </c>
      <c r="G71" s="52" t="s">
        <v>160</v>
      </c>
      <c r="J71" s="113">
        <v>0</v>
      </c>
      <c r="K71" s="113">
        <v>0</v>
      </c>
      <c r="L71" s="113">
        <v>0</v>
      </c>
      <c r="M71" s="113">
        <v>0</v>
      </c>
      <c r="N71" s="113">
        <v>0</v>
      </c>
      <c r="O71" s="112">
        <v>8.2410601400000001</v>
      </c>
      <c r="P71" s="112">
        <v>7.1410601400000004</v>
      </c>
      <c r="Q71" s="112">
        <v>6.1410601400000004</v>
      </c>
      <c r="R71" s="112">
        <v>5.1410601400000004</v>
      </c>
      <c r="S71" s="112">
        <v>5.1410601400000004</v>
      </c>
      <c r="T71" s="112">
        <v>5.9145078683795163</v>
      </c>
      <c r="U71" s="112">
        <v>5.9145078683795163</v>
      </c>
      <c r="V71" s="112">
        <v>5.9144968138711995</v>
      </c>
      <c r="W71" s="112">
        <v>5.9930787918545176</v>
      </c>
      <c r="X71" s="112">
        <v>6.4246326782943157</v>
      </c>
      <c r="Y71" s="112">
        <v>6.8588816085177804</v>
      </c>
      <c r="Z71" s="112">
        <v>6.7763796054766425</v>
      </c>
      <c r="AA71" s="112">
        <v>6.7762937415498827</v>
      </c>
      <c r="AB71" s="112">
        <v>6.7762937415498827</v>
      </c>
      <c r="AC71" s="112">
        <v>7.2573478597744803</v>
      </c>
      <c r="AD71" s="112">
        <v>7.4616765737166215</v>
      </c>
      <c r="AE71" s="112">
        <v>7.409001335174966</v>
      </c>
      <c r="AF71" s="112">
        <v>7.3209545650945493</v>
      </c>
      <c r="AG71" s="112">
        <v>7.3053321442473784</v>
      </c>
      <c r="AH71" s="112">
        <v>12.165303783076752</v>
      </c>
      <c r="AI71" s="112">
        <v>11.490843730502389</v>
      </c>
      <c r="AJ71" s="112">
        <v>11.036205898445488</v>
      </c>
      <c r="AK71" s="112">
        <v>25.955707756626012</v>
      </c>
      <c r="AL71" s="112">
        <v>25.404217275136354</v>
      </c>
      <c r="AM71" s="112">
        <v>33.161975640535282</v>
      </c>
    </row>
    <row r="72" spans="1:40" outlineLevel="1">
      <c r="A72" s="20" t="s">
        <v>196</v>
      </c>
      <c r="E72" s="20" t="s">
        <v>183</v>
      </c>
      <c r="G72" s="52" t="s">
        <v>147</v>
      </c>
      <c r="J72" s="113">
        <v>0</v>
      </c>
      <c r="K72" s="113">
        <v>0</v>
      </c>
      <c r="L72" s="113">
        <v>0</v>
      </c>
      <c r="M72" s="113">
        <v>0</v>
      </c>
      <c r="N72" s="113">
        <v>0</v>
      </c>
      <c r="O72" s="112">
        <v>46.770157128085536</v>
      </c>
      <c r="P72" s="112">
        <v>54.480117248840905</v>
      </c>
      <c r="Q72" s="112">
        <v>63.759901562811876</v>
      </c>
      <c r="R72" s="112">
        <v>64.339910909047617</v>
      </c>
      <c r="S72" s="112">
        <v>62.212330183104719</v>
      </c>
      <c r="T72" s="112">
        <v>43.928017227529217</v>
      </c>
      <c r="U72" s="112">
        <v>51.01906038842629</v>
      </c>
      <c r="V72" s="112">
        <v>55.072938707790186</v>
      </c>
      <c r="W72" s="112">
        <v>52.334825821966731</v>
      </c>
      <c r="X72" s="112">
        <v>40.514716709555238</v>
      </c>
      <c r="Y72" s="112">
        <v>64.414188889371786</v>
      </c>
      <c r="Z72" s="112">
        <v>64.395401404145659</v>
      </c>
      <c r="AA72" s="112">
        <v>64.376737099870709</v>
      </c>
      <c r="AB72" s="112">
        <v>64.358195899556591</v>
      </c>
      <c r="AC72" s="112">
        <v>66.145903247022744</v>
      </c>
      <c r="AD72" s="112">
        <v>73.813088991241941</v>
      </c>
      <c r="AE72" s="112">
        <v>77.787066167201331</v>
      </c>
      <c r="AF72" s="112">
        <v>80.109606464668474</v>
      </c>
      <c r="AG72" s="112">
        <v>81.067626228164357</v>
      </c>
      <c r="AH72" s="112">
        <v>74.152117100902245</v>
      </c>
      <c r="AI72" s="112">
        <v>73.591664963527947</v>
      </c>
      <c r="AJ72" s="112">
        <v>73.591664963527947</v>
      </c>
      <c r="AK72" s="112">
        <v>72.046966392719682</v>
      </c>
      <c r="AL72" s="112">
        <v>72.046966392719682</v>
      </c>
      <c r="AM72" s="112">
        <v>72.046966392719682</v>
      </c>
    </row>
    <row r="73" spans="1:40" outlineLevel="1">
      <c r="C73" s="23"/>
    </row>
    <row r="74" spans="1:40" outlineLevel="1">
      <c r="A74" s="20" t="s">
        <v>197</v>
      </c>
      <c r="E74" s="20" t="s">
        <v>185</v>
      </c>
      <c r="G74" s="52" t="s">
        <v>163</v>
      </c>
      <c r="J74" s="112">
        <v>100</v>
      </c>
      <c r="K74" s="112">
        <v>100</v>
      </c>
      <c r="L74" s="112">
        <v>100</v>
      </c>
      <c r="M74" s="112">
        <v>100</v>
      </c>
      <c r="N74" s="112">
        <v>100</v>
      </c>
      <c r="O74" s="112">
        <v>100</v>
      </c>
      <c r="P74" s="112">
        <v>100</v>
      </c>
      <c r="Q74" s="112">
        <v>100</v>
      </c>
      <c r="R74" s="112">
        <v>100</v>
      </c>
      <c r="S74" s="112">
        <v>100</v>
      </c>
      <c r="T74" s="112">
        <v>100</v>
      </c>
      <c r="U74" s="112">
        <v>100</v>
      </c>
      <c r="V74" s="112">
        <v>100</v>
      </c>
      <c r="W74" s="112">
        <v>100</v>
      </c>
      <c r="X74" s="112">
        <v>100</v>
      </c>
      <c r="Y74" s="112">
        <v>100</v>
      </c>
      <c r="Z74" s="112">
        <v>100</v>
      </c>
      <c r="AA74" s="112">
        <v>100</v>
      </c>
      <c r="AB74" s="112">
        <v>100</v>
      </c>
      <c r="AC74" s="112">
        <v>100</v>
      </c>
      <c r="AD74" s="112">
        <v>100</v>
      </c>
      <c r="AE74" s="112">
        <v>100</v>
      </c>
      <c r="AF74" s="112">
        <v>100</v>
      </c>
      <c r="AG74" s="112">
        <v>100</v>
      </c>
      <c r="AH74" s="112">
        <v>100</v>
      </c>
      <c r="AI74" s="112">
        <v>100</v>
      </c>
      <c r="AJ74" s="112">
        <v>100</v>
      </c>
      <c r="AK74" s="112">
        <v>100</v>
      </c>
      <c r="AL74" s="112">
        <v>100</v>
      </c>
      <c r="AM74" s="112">
        <v>100</v>
      </c>
    </row>
    <row r="75" spans="1:40" outlineLevel="1">
      <c r="A75" s="20" t="s">
        <v>198</v>
      </c>
      <c r="E75" s="20" t="s">
        <v>187</v>
      </c>
      <c r="G75" s="52" t="s">
        <v>163</v>
      </c>
      <c r="J75" s="112">
        <v>100</v>
      </c>
      <c r="K75" s="112">
        <v>100</v>
      </c>
      <c r="L75" s="112">
        <v>100</v>
      </c>
      <c r="M75" s="112">
        <v>100</v>
      </c>
      <c r="N75" s="112">
        <v>100</v>
      </c>
      <c r="O75" s="112">
        <v>100</v>
      </c>
      <c r="P75" s="112">
        <v>100</v>
      </c>
      <c r="Q75" s="112">
        <v>100</v>
      </c>
      <c r="R75" s="112">
        <v>100</v>
      </c>
      <c r="S75" s="112">
        <v>100</v>
      </c>
      <c r="T75" s="112">
        <v>100</v>
      </c>
      <c r="U75" s="112">
        <v>100</v>
      </c>
      <c r="V75" s="112">
        <v>100</v>
      </c>
      <c r="W75" s="112">
        <v>100</v>
      </c>
      <c r="X75" s="112">
        <v>100</v>
      </c>
      <c r="Y75" s="112">
        <v>100</v>
      </c>
      <c r="Z75" s="112">
        <v>100</v>
      </c>
      <c r="AA75" s="112">
        <v>100</v>
      </c>
      <c r="AB75" s="112">
        <v>100</v>
      </c>
      <c r="AC75" s="112">
        <v>100</v>
      </c>
      <c r="AD75" s="112">
        <v>100</v>
      </c>
      <c r="AE75" s="112">
        <v>100</v>
      </c>
      <c r="AF75" s="112">
        <v>100</v>
      </c>
      <c r="AG75" s="112">
        <v>100</v>
      </c>
      <c r="AH75" s="112">
        <v>100</v>
      </c>
      <c r="AI75" s="112">
        <v>100</v>
      </c>
      <c r="AJ75" s="112">
        <v>100</v>
      </c>
      <c r="AK75" s="112">
        <v>100</v>
      </c>
      <c r="AL75" s="112">
        <v>100</v>
      </c>
      <c r="AM75" s="112">
        <v>100</v>
      </c>
    </row>
    <row r="76" spans="1:40" outlineLevel="1">
      <c r="Q76" s="20"/>
    </row>
    <row r="77" spans="1:40" outlineLevel="1">
      <c r="C77" s="23" t="s">
        <v>188</v>
      </c>
      <c r="J77" s="119"/>
      <c r="K77" s="119"/>
      <c r="L77" s="119"/>
      <c r="M77" s="119"/>
      <c r="N77" s="119"/>
    </row>
    <row r="78" spans="1:40" outlineLevel="1">
      <c r="A78" s="20" t="s">
        <v>199</v>
      </c>
      <c r="E78" s="20" t="s">
        <v>190</v>
      </c>
      <c r="G78" s="52" t="s">
        <v>191</v>
      </c>
      <c r="J78" s="172">
        <v>1398.453</v>
      </c>
      <c r="K78" s="172">
        <v>1417.202</v>
      </c>
      <c r="L78" s="93">
        <v>1435.7470000000001</v>
      </c>
      <c r="M78" s="93">
        <v>1443</v>
      </c>
      <c r="N78" s="93">
        <v>1455.6</v>
      </c>
      <c r="O78" s="93">
        <v>1467.3000000000002</v>
      </c>
      <c r="P78" s="93">
        <v>1478.9</v>
      </c>
      <c r="Q78" s="93">
        <v>1490.3000000000002</v>
      </c>
      <c r="R78" s="93">
        <v>1501.6</v>
      </c>
      <c r="S78" s="93">
        <v>1512.8</v>
      </c>
      <c r="T78" s="93">
        <f>S78*100.75%</f>
        <v>1524.146</v>
      </c>
      <c r="U78" s="93">
        <f t="shared" ref="U78" si="24">T78*100.75%</f>
        <v>1535.5770950000001</v>
      </c>
      <c r="V78" s="93">
        <f t="shared" ref="V78" si="25">U78*100.75%</f>
        <v>1547.0939232125002</v>
      </c>
      <c r="W78" s="93">
        <f t="shared" ref="W78" si="26">V78*100.75%</f>
        <v>1558.6971276365939</v>
      </c>
      <c r="X78" s="93">
        <f t="shared" ref="X78" si="27">W78*100.75%</f>
        <v>1570.3873560938684</v>
      </c>
      <c r="Y78" s="93">
        <f t="shared" ref="Y78" si="28">X78*100.75%</f>
        <v>1582.1652612645726</v>
      </c>
      <c r="Z78" s="93">
        <f t="shared" ref="Z78" si="29">Y78*100.75%</f>
        <v>1594.031500724057</v>
      </c>
      <c r="AA78" s="93">
        <f t="shared" ref="AA78" si="30">Z78*100.75%</f>
        <v>1605.9867369794874</v>
      </c>
      <c r="AB78" s="93">
        <f t="shared" ref="AB78" si="31">AA78*100.75%</f>
        <v>1618.0316375068337</v>
      </c>
      <c r="AC78" s="93">
        <f t="shared" ref="AC78" si="32">AB78*100.75%</f>
        <v>1630.1668747881351</v>
      </c>
      <c r="AD78" s="93">
        <f t="shared" ref="AD78" si="33">AC78*100.75%</f>
        <v>1642.3931263490463</v>
      </c>
      <c r="AE78" s="93">
        <f t="shared" ref="AE78" si="34">AD78*100.75%</f>
        <v>1654.7110747966642</v>
      </c>
      <c r="AF78" s="93">
        <f t="shared" ref="AF78" si="35">AE78*100.75%</f>
        <v>1667.1214078576393</v>
      </c>
      <c r="AG78" s="93">
        <f t="shared" ref="AG78" si="36">AF78*100.75%</f>
        <v>1679.6248184165718</v>
      </c>
      <c r="AH78" s="93">
        <f t="shared" ref="AH78" si="37">AG78*100.75%</f>
        <v>1692.2220045546962</v>
      </c>
      <c r="AI78" s="93">
        <f t="shared" ref="AI78" si="38">AH78*100.75%</f>
        <v>1704.9136695888565</v>
      </c>
      <c r="AJ78" s="93">
        <f t="shared" ref="AJ78" si="39">AI78*100.75%</f>
        <v>1717.7005221107729</v>
      </c>
      <c r="AK78" s="93">
        <f t="shared" ref="AK78" si="40">AJ78*100.75%</f>
        <v>1730.5832760266037</v>
      </c>
      <c r="AL78" s="93">
        <f t="shared" ref="AL78" si="41">AK78*100.75%</f>
        <v>1743.5626505968032</v>
      </c>
      <c r="AM78" s="93">
        <f t="shared" ref="AM78" si="42">AL78*100.75%</f>
        <v>1756.6393704762793</v>
      </c>
    </row>
    <row r="79" spans="1:40" outlineLevel="1">
      <c r="A79" s="20" t="s">
        <v>200</v>
      </c>
      <c r="E79" s="20" t="s">
        <v>193</v>
      </c>
      <c r="G79" s="52" t="s">
        <v>163</v>
      </c>
      <c r="J79" s="112">
        <f>34732 / 249211 * 100</f>
        <v>13.936784491856299</v>
      </c>
      <c r="K79" s="112">
        <v>18</v>
      </c>
      <c r="L79" s="112">
        <v>18.899999999999999</v>
      </c>
      <c r="M79" s="112">
        <v>19.899999999999999</v>
      </c>
      <c r="N79" s="112">
        <v>19.899999999999999</v>
      </c>
      <c r="O79" s="112">
        <f t="shared" ref="O79" si="43">N79</f>
        <v>19.899999999999999</v>
      </c>
      <c r="P79" s="112">
        <v>20</v>
      </c>
      <c r="Q79" s="112">
        <v>20</v>
      </c>
      <c r="R79" s="112">
        <v>19.399999999999999</v>
      </c>
      <c r="S79" s="112">
        <f t="shared" ref="S79" si="44">R79</f>
        <v>19.399999999999999</v>
      </c>
      <c r="T79" s="112">
        <f t="shared" ref="T79" si="45">S79</f>
        <v>19.399999999999999</v>
      </c>
      <c r="U79" s="112">
        <f t="shared" ref="U79" si="46">T79</f>
        <v>19.399999999999999</v>
      </c>
      <c r="V79" s="112">
        <f t="shared" ref="V79" si="47">U79</f>
        <v>19.399999999999999</v>
      </c>
      <c r="W79" s="112">
        <f t="shared" ref="W79" si="48">V79</f>
        <v>19.399999999999999</v>
      </c>
      <c r="X79" s="112">
        <f t="shared" ref="X79" si="49">W79</f>
        <v>19.399999999999999</v>
      </c>
      <c r="Y79" s="112">
        <f t="shared" ref="Y79" si="50">X79</f>
        <v>19.399999999999999</v>
      </c>
      <c r="Z79" s="112">
        <f t="shared" ref="Z79" si="51">Y79</f>
        <v>19.399999999999999</v>
      </c>
      <c r="AA79" s="112">
        <f t="shared" ref="AA79" si="52">Z79</f>
        <v>19.399999999999999</v>
      </c>
      <c r="AB79" s="112">
        <f t="shared" ref="AB79" si="53">AA79</f>
        <v>19.399999999999999</v>
      </c>
      <c r="AC79" s="112">
        <f t="shared" ref="AC79" si="54">AB79</f>
        <v>19.399999999999999</v>
      </c>
      <c r="AD79" s="112">
        <f t="shared" ref="AD79" si="55">AC79</f>
        <v>19.399999999999999</v>
      </c>
      <c r="AE79" s="112">
        <f t="shared" ref="AE79" si="56">AD79</f>
        <v>19.399999999999999</v>
      </c>
      <c r="AF79" s="112">
        <f t="shared" ref="AF79" si="57">AE79</f>
        <v>19.399999999999999</v>
      </c>
      <c r="AG79" s="112">
        <f t="shared" ref="AG79" si="58">AF79</f>
        <v>19.399999999999999</v>
      </c>
      <c r="AH79" s="112">
        <f t="shared" ref="AH79" si="59">AG79</f>
        <v>19.399999999999999</v>
      </c>
      <c r="AI79" s="112">
        <f t="shared" ref="AI79" si="60">AH79</f>
        <v>19.399999999999999</v>
      </c>
      <c r="AJ79" s="112">
        <f t="shared" ref="AJ79" si="61">AI79</f>
        <v>19.399999999999999</v>
      </c>
      <c r="AK79" s="112">
        <f t="shared" ref="AK79" si="62">AJ79</f>
        <v>19.399999999999999</v>
      </c>
      <c r="AL79" s="112">
        <f t="shared" ref="AL79" si="63">AK79</f>
        <v>19.399999999999999</v>
      </c>
      <c r="AM79" s="112">
        <f t="shared" ref="AM79" si="64">AL79</f>
        <v>19.399999999999999</v>
      </c>
    </row>
    <row r="80" spans="1:40" outlineLevel="1">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316"/>
      <c r="AK80" s="316"/>
      <c r="AL80" s="316"/>
      <c r="AM80" s="316"/>
    </row>
    <row r="82" spans="1:40" collapsed="1">
      <c r="A82" s="24" t="s">
        <v>389</v>
      </c>
      <c r="B82" s="24"/>
      <c r="C82" s="56"/>
      <c r="D82" s="24"/>
      <c r="E82" s="24"/>
      <c r="F82" s="75"/>
      <c r="G82" s="75"/>
      <c r="H82" s="24"/>
      <c r="I82" s="24"/>
      <c r="J82" s="24"/>
      <c r="K82" s="24"/>
      <c r="L82" s="24"/>
      <c r="M82" s="24"/>
      <c r="N82" s="24"/>
      <c r="O82" s="24"/>
      <c r="P82" s="24"/>
      <c r="Q82" s="75"/>
      <c r="R82" s="24"/>
      <c r="S82" s="24"/>
      <c r="T82" s="24"/>
      <c r="U82" s="24"/>
      <c r="V82" s="24"/>
      <c r="W82" s="24"/>
      <c r="X82" s="24"/>
      <c r="Y82" s="24"/>
      <c r="Z82" s="24"/>
      <c r="AA82" s="24"/>
      <c r="AB82" s="24"/>
      <c r="AC82" s="24"/>
      <c r="AD82" s="24"/>
      <c r="AE82" s="24"/>
      <c r="AF82" s="24"/>
      <c r="AG82" s="24"/>
      <c r="AH82" s="24"/>
      <c r="AI82" s="24"/>
      <c r="AJ82" s="24"/>
      <c r="AK82" s="24"/>
      <c r="AL82" s="24"/>
      <c r="AM82" s="24"/>
      <c r="AN82" s="23"/>
    </row>
    <row r="84" spans="1:40" outlineLevel="1">
      <c r="B84" s="114" t="s">
        <v>176</v>
      </c>
      <c r="C84" s="118"/>
      <c r="D84" s="118"/>
      <c r="E84" s="118"/>
    </row>
    <row r="85" spans="1:40" outlineLevel="1"/>
    <row r="86" spans="1:40" outlineLevel="1">
      <c r="C86" s="23" t="s">
        <v>392</v>
      </c>
    </row>
    <row r="87" spans="1:40" outlineLevel="1">
      <c r="A87" s="20" t="s">
        <v>201</v>
      </c>
      <c r="E87" s="20" t="s">
        <v>179</v>
      </c>
      <c r="G87" s="52" t="s">
        <v>160</v>
      </c>
      <c r="J87" s="113">
        <v>0</v>
      </c>
      <c r="K87" s="113">
        <v>0</v>
      </c>
      <c r="L87" s="113">
        <v>0</v>
      </c>
      <c r="M87" s="113">
        <v>0</v>
      </c>
      <c r="N87" s="113">
        <v>0</v>
      </c>
      <c r="O87" s="112">
        <v>35.613730691433815</v>
      </c>
      <c r="P87" s="112">
        <v>39.314861862933817</v>
      </c>
      <c r="Q87" s="112">
        <v>55.245396643020754</v>
      </c>
      <c r="R87" s="112">
        <v>51.975426743347789</v>
      </c>
      <c r="S87" s="112">
        <v>38.872516049695996</v>
      </c>
      <c r="T87" s="112">
        <v>43.298921211017984</v>
      </c>
      <c r="U87" s="112">
        <v>68.05440004505779</v>
      </c>
      <c r="V87" s="112">
        <v>92.269292614470402</v>
      </c>
      <c r="W87" s="112">
        <v>86.582342508571912</v>
      </c>
      <c r="X87" s="112">
        <v>54.523067218056433</v>
      </c>
      <c r="Y87" s="112">
        <v>85.796769461536073</v>
      </c>
      <c r="Z87" s="112">
        <v>85.923015258964398</v>
      </c>
      <c r="AA87" s="112">
        <v>110.97697457945526</v>
      </c>
      <c r="AB87" s="112">
        <v>138.17776538031384</v>
      </c>
      <c r="AC87" s="112">
        <v>123.28911746478757</v>
      </c>
      <c r="AD87" s="112">
        <v>117.37408025667847</v>
      </c>
      <c r="AE87" s="112">
        <v>144.47873707435173</v>
      </c>
      <c r="AF87" s="112">
        <v>99.990944272199542</v>
      </c>
      <c r="AG87" s="112">
        <v>95.230287271059666</v>
      </c>
      <c r="AH87" s="112">
        <v>47.743581441885688</v>
      </c>
      <c r="AI87" s="112">
        <v>30.689197994177174</v>
      </c>
      <c r="AJ87" s="112">
        <v>35.801288862707125</v>
      </c>
      <c r="AK87" s="112">
        <v>23.454112722450379</v>
      </c>
      <c r="AL87" s="112">
        <v>20.898067304742156</v>
      </c>
      <c r="AM87" s="112">
        <v>15.785976731654033</v>
      </c>
      <c r="AN87" s="356">
        <f>SUM(J87:AM88)</f>
        <v>1908.0246327029547</v>
      </c>
    </row>
    <row r="88" spans="1:40" outlineLevel="1">
      <c r="A88" s="20" t="s">
        <v>202</v>
      </c>
      <c r="E88" s="20" t="s">
        <v>181</v>
      </c>
      <c r="G88" s="52" t="s">
        <v>160</v>
      </c>
      <c r="J88" s="113">
        <v>0</v>
      </c>
      <c r="K88" s="113">
        <v>0</v>
      </c>
      <c r="L88" s="113">
        <v>0</v>
      </c>
      <c r="M88" s="113">
        <v>0</v>
      </c>
      <c r="N88" s="113">
        <v>0</v>
      </c>
      <c r="O88" s="112">
        <v>6.43870042</v>
      </c>
      <c r="P88" s="112">
        <v>6.4955004199999999</v>
      </c>
      <c r="Q88" s="112">
        <v>6.5387004199999996</v>
      </c>
      <c r="R88" s="112">
        <v>6.5467004199999996</v>
      </c>
      <c r="S88" s="112">
        <v>6.6044004200000002</v>
      </c>
      <c r="T88" s="112">
        <v>5.0621105988657629</v>
      </c>
      <c r="U88" s="112">
        <v>5.0621105988657629</v>
      </c>
      <c r="V88" s="112">
        <v>5.0620995443574452</v>
      </c>
      <c r="W88" s="112">
        <v>5.1406815223407634</v>
      </c>
      <c r="X88" s="112">
        <v>6.3493798053907629</v>
      </c>
      <c r="Y88" s="112">
        <v>6.5293798053907635</v>
      </c>
      <c r="Z88" s="112">
        <v>6.314931499317523</v>
      </c>
      <c r="AA88" s="112">
        <v>5.9731565153907633</v>
      </c>
      <c r="AB88" s="112">
        <v>5.9731565153907633</v>
      </c>
      <c r="AC88" s="112">
        <v>6.7115491553753799</v>
      </c>
      <c r="AD88" s="112">
        <v>6.2102671050492697</v>
      </c>
      <c r="AE88" s="112">
        <v>5.984242535049269</v>
      </c>
      <c r="AF88" s="112">
        <v>5.7646449903023376</v>
      </c>
      <c r="AG88" s="112">
        <v>5.6703800650492688</v>
      </c>
      <c r="AH88" s="112">
        <v>8.8403331513647974</v>
      </c>
      <c r="AI88" s="112">
        <v>8.366427887330385</v>
      </c>
      <c r="AJ88" s="112">
        <v>8.3062145417913058</v>
      </c>
      <c r="AK88" s="112">
        <v>8.3744965580522059</v>
      </c>
      <c r="AL88" s="112">
        <v>8.2971624850062025</v>
      </c>
      <c r="AM88" s="112">
        <v>10.048034058703287</v>
      </c>
    </row>
    <row r="89" spans="1:40" outlineLevel="1">
      <c r="A89" s="20" t="s">
        <v>203</v>
      </c>
      <c r="E89" s="20" t="s">
        <v>183</v>
      </c>
      <c r="G89" s="52" t="s">
        <v>147</v>
      </c>
      <c r="J89" s="113">
        <v>0</v>
      </c>
      <c r="K89" s="113">
        <v>0</v>
      </c>
      <c r="L89" s="113">
        <v>0</v>
      </c>
      <c r="M89" s="113">
        <v>0</v>
      </c>
      <c r="N89" s="113">
        <v>0</v>
      </c>
      <c r="O89" s="112">
        <v>46.770157128085536</v>
      </c>
      <c r="P89" s="112">
        <v>54.480117248840905</v>
      </c>
      <c r="Q89" s="112">
        <v>63.759901562811876</v>
      </c>
      <c r="R89" s="112">
        <v>64.339910909047617</v>
      </c>
      <c r="S89" s="112">
        <v>62.212330183104719</v>
      </c>
      <c r="T89" s="112">
        <v>43.928017227529217</v>
      </c>
      <c r="U89" s="112">
        <v>51.01906038842629</v>
      </c>
      <c r="V89" s="112">
        <v>55.072938707790186</v>
      </c>
      <c r="W89" s="112">
        <v>52.334825821966731</v>
      </c>
      <c r="X89" s="112">
        <v>40.514716709555238</v>
      </c>
      <c r="Y89" s="112">
        <v>64.414188889371786</v>
      </c>
      <c r="Z89" s="112">
        <v>64.395401404145659</v>
      </c>
      <c r="AA89" s="112">
        <v>64.376737099870709</v>
      </c>
      <c r="AB89" s="112">
        <v>64.358195899556591</v>
      </c>
      <c r="AC89" s="112">
        <v>66.145903247022744</v>
      </c>
      <c r="AD89" s="112">
        <v>73.813088991241941</v>
      </c>
      <c r="AE89" s="112">
        <v>77.787066167201331</v>
      </c>
      <c r="AF89" s="112">
        <v>80.109606464668474</v>
      </c>
      <c r="AG89" s="112">
        <v>81.067626228164357</v>
      </c>
      <c r="AH89" s="112">
        <v>74.152117100902245</v>
      </c>
      <c r="AI89" s="112">
        <v>73.591664963527947</v>
      </c>
      <c r="AJ89" s="112">
        <v>73.591664963527947</v>
      </c>
      <c r="AK89" s="112">
        <v>72.046966392719682</v>
      </c>
      <c r="AL89" s="112">
        <v>72.046966392719682</v>
      </c>
      <c r="AM89" s="112">
        <v>72.046966392719682</v>
      </c>
    </row>
    <row r="90" spans="1:40" outlineLevel="1">
      <c r="C90" s="23"/>
    </row>
    <row r="91" spans="1:40" outlineLevel="1">
      <c r="A91" s="20" t="s">
        <v>204</v>
      </c>
      <c r="E91" s="20" t="s">
        <v>185</v>
      </c>
      <c r="G91" s="52" t="s">
        <v>163</v>
      </c>
      <c r="J91" s="112">
        <v>100</v>
      </c>
      <c r="K91" s="112">
        <v>100</v>
      </c>
      <c r="L91" s="112">
        <v>100</v>
      </c>
      <c r="M91" s="112">
        <v>100</v>
      </c>
      <c r="N91" s="112">
        <v>100</v>
      </c>
      <c r="O91" s="112">
        <v>100</v>
      </c>
      <c r="P91" s="112">
        <v>100</v>
      </c>
      <c r="Q91" s="112">
        <v>100</v>
      </c>
      <c r="R91" s="112">
        <v>100</v>
      </c>
      <c r="S91" s="112">
        <v>100</v>
      </c>
      <c r="T91" s="112">
        <v>100</v>
      </c>
      <c r="U91" s="112">
        <v>100</v>
      </c>
      <c r="V91" s="112">
        <v>100</v>
      </c>
      <c r="W91" s="112">
        <v>100</v>
      </c>
      <c r="X91" s="112">
        <v>100</v>
      </c>
      <c r="Y91" s="112">
        <v>100</v>
      </c>
      <c r="Z91" s="112">
        <v>100</v>
      </c>
      <c r="AA91" s="112">
        <v>100</v>
      </c>
      <c r="AB91" s="112">
        <v>100</v>
      </c>
      <c r="AC91" s="112">
        <v>100</v>
      </c>
      <c r="AD91" s="112">
        <v>100</v>
      </c>
      <c r="AE91" s="112">
        <v>100</v>
      </c>
      <c r="AF91" s="112">
        <v>100</v>
      </c>
      <c r="AG91" s="112">
        <v>100</v>
      </c>
      <c r="AH91" s="112">
        <v>100</v>
      </c>
      <c r="AI91" s="112">
        <v>100</v>
      </c>
      <c r="AJ91" s="112">
        <v>100</v>
      </c>
      <c r="AK91" s="112">
        <v>100</v>
      </c>
      <c r="AL91" s="112">
        <v>100</v>
      </c>
      <c r="AM91" s="112">
        <v>100</v>
      </c>
    </row>
    <row r="92" spans="1:40" outlineLevel="1">
      <c r="A92" s="20" t="s">
        <v>205</v>
      </c>
      <c r="E92" s="20" t="s">
        <v>187</v>
      </c>
      <c r="G92" s="52" t="s">
        <v>163</v>
      </c>
      <c r="J92" s="112">
        <v>100</v>
      </c>
      <c r="K92" s="112">
        <v>100</v>
      </c>
      <c r="L92" s="112">
        <v>100</v>
      </c>
      <c r="M92" s="112">
        <v>100</v>
      </c>
      <c r="N92" s="112">
        <v>100</v>
      </c>
      <c r="O92" s="112">
        <v>100</v>
      </c>
      <c r="P92" s="112">
        <v>100</v>
      </c>
      <c r="Q92" s="112">
        <v>100</v>
      </c>
      <c r="R92" s="112">
        <v>100</v>
      </c>
      <c r="S92" s="112">
        <v>100</v>
      </c>
      <c r="T92" s="112">
        <v>100</v>
      </c>
      <c r="U92" s="112">
        <v>100</v>
      </c>
      <c r="V92" s="112">
        <v>100</v>
      </c>
      <c r="W92" s="112">
        <v>100</v>
      </c>
      <c r="X92" s="112">
        <v>100</v>
      </c>
      <c r="Y92" s="112">
        <v>100</v>
      </c>
      <c r="Z92" s="112">
        <v>100</v>
      </c>
      <c r="AA92" s="112">
        <v>100</v>
      </c>
      <c r="AB92" s="112">
        <v>100</v>
      </c>
      <c r="AC92" s="112">
        <v>100</v>
      </c>
      <c r="AD92" s="112">
        <v>100</v>
      </c>
      <c r="AE92" s="112">
        <v>100</v>
      </c>
      <c r="AF92" s="112">
        <v>100</v>
      </c>
      <c r="AG92" s="112">
        <v>100</v>
      </c>
      <c r="AH92" s="112">
        <v>100</v>
      </c>
      <c r="AI92" s="112">
        <v>100</v>
      </c>
      <c r="AJ92" s="112">
        <v>100</v>
      </c>
      <c r="AK92" s="112">
        <v>100</v>
      </c>
      <c r="AL92" s="112">
        <v>100</v>
      </c>
      <c r="AM92" s="112">
        <v>100</v>
      </c>
    </row>
    <row r="93" spans="1:40" outlineLevel="1">
      <c r="C93" s="23"/>
    </row>
    <row r="94" spans="1:40" outlineLevel="1">
      <c r="C94" s="23" t="s">
        <v>188</v>
      </c>
      <c r="J94" s="119"/>
      <c r="K94" s="119"/>
      <c r="L94" s="119"/>
      <c r="M94" s="119"/>
      <c r="N94" s="119"/>
    </row>
    <row r="95" spans="1:40" outlineLevel="1">
      <c r="A95" s="20" t="s">
        <v>206</v>
      </c>
      <c r="E95" s="20" t="s">
        <v>190</v>
      </c>
      <c r="G95" s="52" t="s">
        <v>191</v>
      </c>
      <c r="J95" s="172">
        <v>1398.453</v>
      </c>
      <c r="K95" s="172">
        <v>1417.202</v>
      </c>
      <c r="L95" s="93">
        <v>1435.7470000000001</v>
      </c>
      <c r="M95" s="93">
        <v>1443</v>
      </c>
      <c r="N95" s="93">
        <v>1455.6</v>
      </c>
      <c r="O95" s="93">
        <v>1467.3000000000002</v>
      </c>
      <c r="P95" s="93">
        <v>1478.9</v>
      </c>
      <c r="Q95" s="93">
        <v>1490.3000000000002</v>
      </c>
      <c r="R95" s="93">
        <v>1501.6</v>
      </c>
      <c r="S95" s="93">
        <v>1512.8</v>
      </c>
      <c r="T95" s="93">
        <f>S95*100.75%</f>
        <v>1524.146</v>
      </c>
      <c r="U95" s="93">
        <f t="shared" ref="U95" si="65">T95*100.75%</f>
        <v>1535.5770950000001</v>
      </c>
      <c r="V95" s="93">
        <f t="shared" ref="V95" si="66">U95*100.75%</f>
        <v>1547.0939232125002</v>
      </c>
      <c r="W95" s="93">
        <f t="shared" ref="W95" si="67">V95*100.75%</f>
        <v>1558.6971276365939</v>
      </c>
      <c r="X95" s="93">
        <f t="shared" ref="X95" si="68">W95*100.75%</f>
        <v>1570.3873560938684</v>
      </c>
      <c r="Y95" s="93">
        <f t="shared" ref="Y95" si="69">X95*100.75%</f>
        <v>1582.1652612645726</v>
      </c>
      <c r="Z95" s="93">
        <f t="shared" ref="Z95" si="70">Y95*100.75%</f>
        <v>1594.031500724057</v>
      </c>
      <c r="AA95" s="93">
        <f t="shared" ref="AA95" si="71">Z95*100.75%</f>
        <v>1605.9867369794874</v>
      </c>
      <c r="AB95" s="93">
        <f t="shared" ref="AB95" si="72">AA95*100.75%</f>
        <v>1618.0316375068337</v>
      </c>
      <c r="AC95" s="93">
        <f t="shared" ref="AC95" si="73">AB95*100.75%</f>
        <v>1630.1668747881351</v>
      </c>
      <c r="AD95" s="93">
        <f t="shared" ref="AD95" si="74">AC95*100.75%</f>
        <v>1642.3931263490463</v>
      </c>
      <c r="AE95" s="93">
        <f t="shared" ref="AE95" si="75">AD95*100.75%</f>
        <v>1654.7110747966642</v>
      </c>
      <c r="AF95" s="93">
        <f t="shared" ref="AF95" si="76">AE95*100.75%</f>
        <v>1667.1214078576393</v>
      </c>
      <c r="AG95" s="93">
        <f t="shared" ref="AG95" si="77">AF95*100.75%</f>
        <v>1679.6248184165718</v>
      </c>
      <c r="AH95" s="93">
        <f t="shared" ref="AH95" si="78">AG95*100.75%</f>
        <v>1692.2220045546962</v>
      </c>
      <c r="AI95" s="93">
        <f t="shared" ref="AI95" si="79">AH95*100.75%</f>
        <v>1704.9136695888565</v>
      </c>
      <c r="AJ95" s="93">
        <f t="shared" ref="AJ95" si="80">AI95*100.75%</f>
        <v>1717.7005221107729</v>
      </c>
      <c r="AK95" s="93">
        <f t="shared" ref="AK95" si="81">AJ95*100.75%</f>
        <v>1730.5832760266037</v>
      </c>
      <c r="AL95" s="93">
        <f t="shared" ref="AL95" si="82">AK95*100.75%</f>
        <v>1743.5626505968032</v>
      </c>
      <c r="AM95" s="93">
        <f t="shared" ref="AM95" si="83">AL95*100.75%</f>
        <v>1756.6393704762793</v>
      </c>
    </row>
    <row r="96" spans="1:40" outlineLevel="1">
      <c r="A96" s="20" t="s">
        <v>207</v>
      </c>
      <c r="E96" s="20" t="s">
        <v>193</v>
      </c>
      <c r="G96" s="52" t="s">
        <v>163</v>
      </c>
      <c r="J96" s="112">
        <f>34732 / 249211 * 100</f>
        <v>13.936784491856299</v>
      </c>
      <c r="K96" s="112">
        <v>18</v>
      </c>
      <c r="L96" s="112">
        <v>18.899999999999999</v>
      </c>
      <c r="M96" s="112">
        <v>19.899999999999999</v>
      </c>
      <c r="N96" s="112">
        <v>19.899999999999999</v>
      </c>
      <c r="O96" s="112">
        <f t="shared" ref="O96" si="84">N96</f>
        <v>19.899999999999999</v>
      </c>
      <c r="P96" s="112">
        <v>20</v>
      </c>
      <c r="Q96" s="112">
        <v>20</v>
      </c>
      <c r="R96" s="112">
        <v>19.399999999999999</v>
      </c>
      <c r="S96" s="112">
        <f t="shared" ref="S96" si="85">R96</f>
        <v>19.399999999999999</v>
      </c>
      <c r="T96" s="112">
        <f t="shared" ref="T96" si="86">S96</f>
        <v>19.399999999999999</v>
      </c>
      <c r="U96" s="112">
        <f t="shared" ref="U96" si="87">T96</f>
        <v>19.399999999999999</v>
      </c>
      <c r="V96" s="112">
        <f t="shared" ref="V96" si="88">U96</f>
        <v>19.399999999999999</v>
      </c>
      <c r="W96" s="112">
        <f t="shared" ref="W96" si="89">V96</f>
        <v>19.399999999999999</v>
      </c>
      <c r="X96" s="112">
        <f t="shared" ref="X96" si="90">W96</f>
        <v>19.399999999999999</v>
      </c>
      <c r="Y96" s="112">
        <f t="shared" ref="Y96" si="91">X96</f>
        <v>19.399999999999999</v>
      </c>
      <c r="Z96" s="112">
        <f t="shared" ref="Z96" si="92">Y96</f>
        <v>19.399999999999999</v>
      </c>
      <c r="AA96" s="112">
        <f t="shared" ref="AA96" si="93">Z96</f>
        <v>19.399999999999999</v>
      </c>
      <c r="AB96" s="112">
        <f t="shared" ref="AB96" si="94">AA96</f>
        <v>19.399999999999999</v>
      </c>
      <c r="AC96" s="112">
        <f t="shared" ref="AC96" si="95">AB96</f>
        <v>19.399999999999999</v>
      </c>
      <c r="AD96" s="112">
        <f t="shared" ref="AD96" si="96">AC96</f>
        <v>19.399999999999999</v>
      </c>
      <c r="AE96" s="112">
        <f t="shared" ref="AE96" si="97">AD96</f>
        <v>19.399999999999999</v>
      </c>
      <c r="AF96" s="112">
        <f t="shared" ref="AF96" si="98">AE96</f>
        <v>19.399999999999999</v>
      </c>
      <c r="AG96" s="112">
        <f t="shared" ref="AG96" si="99">AF96</f>
        <v>19.399999999999999</v>
      </c>
      <c r="AH96" s="112">
        <f t="shared" ref="AH96" si="100">AG96</f>
        <v>19.399999999999999</v>
      </c>
      <c r="AI96" s="112">
        <f t="shared" ref="AI96" si="101">AH96</f>
        <v>19.399999999999999</v>
      </c>
      <c r="AJ96" s="112">
        <f t="shared" ref="AJ96" si="102">AI96</f>
        <v>19.399999999999999</v>
      </c>
      <c r="AK96" s="112">
        <f t="shared" ref="AK96" si="103">AJ96</f>
        <v>19.399999999999999</v>
      </c>
      <c r="AL96" s="112">
        <f t="shared" ref="AL96" si="104">AK96</f>
        <v>19.399999999999999</v>
      </c>
      <c r="AM96" s="112">
        <f t="shared" ref="AM96" si="105">AL96</f>
        <v>19.399999999999999</v>
      </c>
    </row>
    <row r="98" spans="1:40" collapsed="1">
      <c r="A98" s="24" t="s">
        <v>390</v>
      </c>
      <c r="B98" s="24"/>
      <c r="C98" s="56"/>
      <c r="D98" s="24"/>
      <c r="E98" s="24"/>
      <c r="F98" s="75"/>
      <c r="G98" s="75"/>
      <c r="H98" s="24"/>
      <c r="I98" s="24"/>
      <c r="J98" s="24"/>
      <c r="K98" s="24"/>
      <c r="L98" s="24"/>
      <c r="M98" s="24"/>
      <c r="N98" s="24"/>
      <c r="O98" s="24"/>
      <c r="P98" s="24"/>
      <c r="Q98" s="75"/>
      <c r="R98" s="24"/>
      <c r="S98" s="24"/>
      <c r="T98" s="24"/>
      <c r="U98" s="24"/>
      <c r="V98" s="24"/>
      <c r="W98" s="24"/>
      <c r="X98" s="24"/>
      <c r="Y98" s="24"/>
      <c r="Z98" s="24"/>
      <c r="AA98" s="24"/>
      <c r="AB98" s="24"/>
      <c r="AC98" s="24"/>
      <c r="AD98" s="24"/>
      <c r="AE98" s="24"/>
      <c r="AF98" s="24"/>
      <c r="AG98" s="24"/>
      <c r="AH98" s="24"/>
      <c r="AI98" s="24"/>
      <c r="AJ98" s="24"/>
      <c r="AK98" s="24"/>
      <c r="AL98" s="24"/>
      <c r="AM98" s="24"/>
      <c r="AN98" s="23"/>
    </row>
    <row r="100" spans="1:40" outlineLevel="1">
      <c r="B100" s="114" t="s">
        <v>176</v>
      </c>
      <c r="C100" s="118"/>
      <c r="D100" s="118"/>
      <c r="E100" s="118"/>
    </row>
    <row r="101" spans="1:40" outlineLevel="1"/>
    <row r="102" spans="1:40" outlineLevel="1">
      <c r="C102" s="23" t="s">
        <v>393</v>
      </c>
    </row>
    <row r="103" spans="1:40" outlineLevel="1">
      <c r="A103" s="20" t="s">
        <v>208</v>
      </c>
      <c r="E103" s="20" t="s">
        <v>179</v>
      </c>
      <c r="G103" s="52" t="s">
        <v>160</v>
      </c>
      <c r="J103" s="113">
        <v>0</v>
      </c>
      <c r="K103" s="113">
        <v>0</v>
      </c>
      <c r="L103" s="113">
        <v>0</v>
      </c>
      <c r="M103" s="113">
        <v>0</v>
      </c>
      <c r="N103" s="113">
        <v>0</v>
      </c>
      <c r="O103" s="112">
        <v>52.649068139413544</v>
      </c>
      <c r="P103" s="112">
        <v>73.691958381748279</v>
      </c>
      <c r="Q103" s="112">
        <v>96.330341780373502</v>
      </c>
      <c r="R103" s="112">
        <v>107.64584766531161</v>
      </c>
      <c r="S103" s="112">
        <v>126.31257561356081</v>
      </c>
      <c r="T103" s="112">
        <v>168.81706705783074</v>
      </c>
      <c r="U103" s="112">
        <v>199.13039771586412</v>
      </c>
      <c r="V103" s="112">
        <v>168.06027794725608</v>
      </c>
      <c r="W103" s="112">
        <v>128.25964324150311</v>
      </c>
      <c r="X103" s="112">
        <v>63.081893977533987</v>
      </c>
      <c r="Y103" s="112">
        <v>32.575191382552482</v>
      </c>
      <c r="Z103" s="112">
        <v>51.370171625526197</v>
      </c>
      <c r="AA103" s="112">
        <v>48.180285762875648</v>
      </c>
      <c r="AB103" s="112">
        <v>48.236580708589969</v>
      </c>
      <c r="AC103" s="112">
        <v>75.092270949574285</v>
      </c>
      <c r="AD103" s="112">
        <v>69.337964286565068</v>
      </c>
      <c r="AE103" s="112">
        <v>82.89842173712799</v>
      </c>
      <c r="AF103" s="112">
        <v>87.168185443260057</v>
      </c>
      <c r="AG103" s="112">
        <v>113.29091773922259</v>
      </c>
      <c r="AH103" s="112">
        <v>50.032304438383981</v>
      </c>
      <c r="AI103" s="112">
        <v>69.834546858618822</v>
      </c>
      <c r="AJ103" s="112">
        <v>89.807346844793202</v>
      </c>
      <c r="AK103" s="112">
        <v>63.814596809370755</v>
      </c>
      <c r="AL103" s="112">
        <v>52.781328587096219</v>
      </c>
      <c r="AM103" s="112">
        <v>15.207277960472</v>
      </c>
      <c r="AN103" s="356">
        <f>SUM(J103:AM104)</f>
        <v>2703.0968870668139</v>
      </c>
    </row>
    <row r="104" spans="1:40" outlineLevel="1">
      <c r="A104" s="20" t="s">
        <v>209</v>
      </c>
      <c r="E104" s="20" t="s">
        <v>181</v>
      </c>
      <c r="G104" s="52" t="s">
        <v>160</v>
      </c>
      <c r="J104" s="113">
        <v>0</v>
      </c>
      <c r="K104" s="113">
        <v>0</v>
      </c>
      <c r="L104" s="113">
        <v>0</v>
      </c>
      <c r="M104" s="113">
        <v>0</v>
      </c>
      <c r="N104" s="113">
        <v>0</v>
      </c>
      <c r="O104" s="112">
        <v>8.7696989500000004</v>
      </c>
      <c r="P104" s="112">
        <v>7.6697372399999999</v>
      </c>
      <c r="Q104" s="112">
        <v>6.6697372399999999</v>
      </c>
      <c r="R104" s="112">
        <v>5.6985596072885505</v>
      </c>
      <c r="S104" s="112">
        <v>6.2347243072885519</v>
      </c>
      <c r="T104" s="112">
        <v>5.1984221556680676</v>
      </c>
      <c r="U104" s="112">
        <v>9.6282194030611983</v>
      </c>
      <c r="V104" s="112">
        <v>11.845935998805349</v>
      </c>
      <c r="W104" s="112">
        <v>10.80973005697183</v>
      </c>
      <c r="X104" s="112">
        <v>30.578382901153169</v>
      </c>
      <c r="Y104" s="112">
        <v>30.157712771945882</v>
      </c>
      <c r="Z104" s="112">
        <v>27.904220601686099</v>
      </c>
      <c r="AA104" s="112">
        <v>27.117940434842325</v>
      </c>
      <c r="AB104" s="112">
        <v>26.279082487824471</v>
      </c>
      <c r="AC104" s="112">
        <v>32.807439868460385</v>
      </c>
      <c r="AD104" s="112">
        <v>32.003179916473115</v>
      </c>
      <c r="AE104" s="112">
        <v>28.981035718520008</v>
      </c>
      <c r="AF104" s="112">
        <v>28.361844438338505</v>
      </c>
      <c r="AG104" s="112">
        <v>27.77120623107119</v>
      </c>
      <c r="AH104" s="112">
        <v>33.984718018414448</v>
      </c>
      <c r="AI104" s="112">
        <v>33.564718018414446</v>
      </c>
      <c r="AJ104" s="112">
        <v>34.186447927913648</v>
      </c>
      <c r="AK104" s="112">
        <v>34.338473131073016</v>
      </c>
      <c r="AL104" s="112">
        <v>34.344973936965083</v>
      </c>
      <c r="AM104" s="112">
        <v>34.584283050209457</v>
      </c>
    </row>
    <row r="105" spans="1:40" outlineLevel="1">
      <c r="A105" s="20" t="s">
        <v>210</v>
      </c>
      <c r="E105" s="20" t="s">
        <v>183</v>
      </c>
      <c r="G105" s="52" t="s">
        <v>147</v>
      </c>
      <c r="J105" s="113">
        <v>0</v>
      </c>
      <c r="K105" s="113">
        <v>0</v>
      </c>
      <c r="L105" s="113">
        <v>0</v>
      </c>
      <c r="M105" s="113">
        <v>0</v>
      </c>
      <c r="N105" s="113">
        <v>0</v>
      </c>
      <c r="O105" s="112">
        <v>46.770157128085536</v>
      </c>
      <c r="P105" s="112">
        <v>54.480117248840905</v>
      </c>
      <c r="Q105" s="112">
        <v>63.759901562811876</v>
      </c>
      <c r="R105" s="112">
        <v>64.339910909047617</v>
      </c>
      <c r="S105" s="112">
        <v>62.212330183104719</v>
      </c>
      <c r="T105" s="112">
        <v>43.928017227529217</v>
      </c>
      <c r="U105" s="112">
        <v>51.01906038842629</v>
      </c>
      <c r="V105" s="112">
        <v>55.072938707790186</v>
      </c>
      <c r="W105" s="112">
        <v>52.334825821966731</v>
      </c>
      <c r="X105" s="112">
        <v>40.514716709555238</v>
      </c>
      <c r="Y105" s="112">
        <v>64.414188889371786</v>
      </c>
      <c r="Z105" s="112">
        <v>64.395401404145659</v>
      </c>
      <c r="AA105" s="112">
        <v>64.376737099870709</v>
      </c>
      <c r="AB105" s="112">
        <v>64.358195899556591</v>
      </c>
      <c r="AC105" s="112">
        <v>66.145903247022744</v>
      </c>
      <c r="AD105" s="112">
        <v>73.813088991241941</v>
      </c>
      <c r="AE105" s="112">
        <v>77.787066167201331</v>
      </c>
      <c r="AF105" s="112">
        <v>80.109606464668474</v>
      </c>
      <c r="AG105" s="112">
        <v>81.067626228164357</v>
      </c>
      <c r="AH105" s="112">
        <v>74.152117100902245</v>
      </c>
      <c r="AI105" s="112">
        <v>73.591664963527947</v>
      </c>
      <c r="AJ105" s="112">
        <v>73.591664963527947</v>
      </c>
      <c r="AK105" s="112">
        <v>72.046966392719682</v>
      </c>
      <c r="AL105" s="112">
        <v>72.046966392719682</v>
      </c>
      <c r="AM105" s="112">
        <v>72.046966392719682</v>
      </c>
    </row>
    <row r="106" spans="1:40" outlineLevel="1">
      <c r="C106" s="23"/>
    </row>
    <row r="107" spans="1:40" outlineLevel="1">
      <c r="A107" s="20" t="s">
        <v>211</v>
      </c>
      <c r="E107" s="20" t="s">
        <v>185</v>
      </c>
      <c r="G107" s="52" t="s">
        <v>163</v>
      </c>
      <c r="J107" s="112">
        <v>100</v>
      </c>
      <c r="K107" s="112">
        <v>100</v>
      </c>
      <c r="L107" s="112">
        <v>100</v>
      </c>
      <c r="M107" s="112">
        <v>100</v>
      </c>
      <c r="N107" s="112">
        <v>100</v>
      </c>
      <c r="O107" s="112">
        <v>100</v>
      </c>
      <c r="P107" s="112">
        <v>100</v>
      </c>
      <c r="Q107" s="112">
        <v>100</v>
      </c>
      <c r="R107" s="112">
        <v>100</v>
      </c>
      <c r="S107" s="112">
        <v>100</v>
      </c>
      <c r="T107" s="112">
        <v>100</v>
      </c>
      <c r="U107" s="112">
        <v>100</v>
      </c>
      <c r="V107" s="112">
        <v>100</v>
      </c>
      <c r="W107" s="112">
        <v>100</v>
      </c>
      <c r="X107" s="112">
        <v>100</v>
      </c>
      <c r="Y107" s="112">
        <v>100</v>
      </c>
      <c r="Z107" s="112">
        <v>100</v>
      </c>
      <c r="AA107" s="112">
        <v>100</v>
      </c>
      <c r="AB107" s="112">
        <v>100</v>
      </c>
      <c r="AC107" s="112">
        <v>100</v>
      </c>
      <c r="AD107" s="112">
        <v>100</v>
      </c>
      <c r="AE107" s="112">
        <v>100</v>
      </c>
      <c r="AF107" s="112">
        <v>100</v>
      </c>
      <c r="AG107" s="112">
        <v>100</v>
      </c>
      <c r="AH107" s="112">
        <v>100</v>
      </c>
      <c r="AI107" s="112">
        <v>100</v>
      </c>
      <c r="AJ107" s="112">
        <v>100</v>
      </c>
      <c r="AK107" s="112">
        <v>100</v>
      </c>
      <c r="AL107" s="112">
        <v>100</v>
      </c>
      <c r="AM107" s="112">
        <v>100</v>
      </c>
    </row>
    <row r="108" spans="1:40" outlineLevel="1">
      <c r="A108" s="20" t="s">
        <v>212</v>
      </c>
      <c r="E108" s="20" t="s">
        <v>187</v>
      </c>
      <c r="G108" s="52" t="s">
        <v>163</v>
      </c>
      <c r="J108" s="112">
        <v>100</v>
      </c>
      <c r="K108" s="112">
        <v>100</v>
      </c>
      <c r="L108" s="112">
        <v>100</v>
      </c>
      <c r="M108" s="112">
        <v>100</v>
      </c>
      <c r="N108" s="112">
        <v>100</v>
      </c>
      <c r="O108" s="112">
        <v>100</v>
      </c>
      <c r="P108" s="112">
        <v>100</v>
      </c>
      <c r="Q108" s="112">
        <v>100</v>
      </c>
      <c r="R108" s="112">
        <v>100</v>
      </c>
      <c r="S108" s="112">
        <v>100</v>
      </c>
      <c r="T108" s="112">
        <v>100</v>
      </c>
      <c r="U108" s="112">
        <v>100</v>
      </c>
      <c r="V108" s="112">
        <v>100</v>
      </c>
      <c r="W108" s="112">
        <v>100</v>
      </c>
      <c r="X108" s="112">
        <v>100</v>
      </c>
      <c r="Y108" s="112">
        <v>100</v>
      </c>
      <c r="Z108" s="112">
        <v>100</v>
      </c>
      <c r="AA108" s="112">
        <v>100</v>
      </c>
      <c r="AB108" s="112">
        <v>100</v>
      </c>
      <c r="AC108" s="112">
        <v>100</v>
      </c>
      <c r="AD108" s="112">
        <v>100</v>
      </c>
      <c r="AE108" s="112">
        <v>100</v>
      </c>
      <c r="AF108" s="112">
        <v>100</v>
      </c>
      <c r="AG108" s="112">
        <v>100</v>
      </c>
      <c r="AH108" s="112">
        <v>100</v>
      </c>
      <c r="AI108" s="112">
        <v>100</v>
      </c>
      <c r="AJ108" s="112">
        <v>100</v>
      </c>
      <c r="AK108" s="112">
        <v>100</v>
      </c>
      <c r="AL108" s="112">
        <v>100</v>
      </c>
      <c r="AM108" s="112">
        <v>100</v>
      </c>
    </row>
    <row r="109" spans="1:40" outlineLevel="1">
      <c r="C109" s="23"/>
    </row>
    <row r="110" spans="1:40" outlineLevel="1">
      <c r="C110" s="23" t="s">
        <v>188</v>
      </c>
      <c r="J110" s="119"/>
      <c r="K110" s="119"/>
      <c r="L110" s="119"/>
      <c r="M110" s="119"/>
      <c r="N110" s="119"/>
    </row>
    <row r="111" spans="1:40" outlineLevel="1">
      <c r="A111" s="20" t="s">
        <v>213</v>
      </c>
      <c r="E111" s="20" t="s">
        <v>190</v>
      </c>
      <c r="G111" s="52" t="s">
        <v>191</v>
      </c>
      <c r="J111" s="172">
        <v>1398.453</v>
      </c>
      <c r="K111" s="172">
        <v>1417.202</v>
      </c>
      <c r="L111" s="93">
        <v>1435.7470000000001</v>
      </c>
      <c r="M111" s="93">
        <v>1443</v>
      </c>
      <c r="N111" s="93">
        <v>1455.6</v>
      </c>
      <c r="O111" s="93">
        <v>1467.3000000000002</v>
      </c>
      <c r="P111" s="93">
        <v>1478.9</v>
      </c>
      <c r="Q111" s="93">
        <v>1490.3000000000002</v>
      </c>
      <c r="R111" s="93">
        <v>1501.6</v>
      </c>
      <c r="S111" s="93">
        <v>1512.8</v>
      </c>
      <c r="T111" s="93">
        <f>S111*100.75%</f>
        <v>1524.146</v>
      </c>
      <c r="U111" s="93">
        <f t="shared" ref="U111" si="106">T111*100.75%</f>
        <v>1535.5770950000001</v>
      </c>
      <c r="V111" s="93">
        <f t="shared" ref="V111" si="107">U111*100.75%</f>
        <v>1547.0939232125002</v>
      </c>
      <c r="W111" s="93">
        <f t="shared" ref="W111" si="108">V111*100.75%</f>
        <v>1558.6971276365939</v>
      </c>
      <c r="X111" s="93">
        <f t="shared" ref="X111" si="109">W111*100.75%</f>
        <v>1570.3873560938684</v>
      </c>
      <c r="Y111" s="93">
        <f t="shared" ref="Y111" si="110">X111*100.75%</f>
        <v>1582.1652612645726</v>
      </c>
      <c r="Z111" s="93">
        <f t="shared" ref="Z111" si="111">Y111*100.75%</f>
        <v>1594.031500724057</v>
      </c>
      <c r="AA111" s="93">
        <f t="shared" ref="AA111" si="112">Z111*100.75%</f>
        <v>1605.9867369794874</v>
      </c>
      <c r="AB111" s="93">
        <f t="shared" ref="AB111" si="113">AA111*100.75%</f>
        <v>1618.0316375068337</v>
      </c>
      <c r="AC111" s="93">
        <f t="shared" ref="AC111" si="114">AB111*100.75%</f>
        <v>1630.1668747881351</v>
      </c>
      <c r="AD111" s="93">
        <f t="shared" ref="AD111" si="115">AC111*100.75%</f>
        <v>1642.3931263490463</v>
      </c>
      <c r="AE111" s="93">
        <f t="shared" ref="AE111" si="116">AD111*100.75%</f>
        <v>1654.7110747966642</v>
      </c>
      <c r="AF111" s="93">
        <f t="shared" ref="AF111" si="117">AE111*100.75%</f>
        <v>1667.1214078576393</v>
      </c>
      <c r="AG111" s="93">
        <f t="shared" ref="AG111" si="118">AF111*100.75%</f>
        <v>1679.6248184165718</v>
      </c>
      <c r="AH111" s="93">
        <f t="shared" ref="AH111" si="119">AG111*100.75%</f>
        <v>1692.2220045546962</v>
      </c>
      <c r="AI111" s="93">
        <f t="shared" ref="AI111" si="120">AH111*100.75%</f>
        <v>1704.9136695888565</v>
      </c>
      <c r="AJ111" s="93">
        <f t="shared" ref="AJ111" si="121">AI111*100.75%</f>
        <v>1717.7005221107729</v>
      </c>
      <c r="AK111" s="93">
        <f t="shared" ref="AK111" si="122">AJ111*100.75%</f>
        <v>1730.5832760266037</v>
      </c>
      <c r="AL111" s="93">
        <f t="shared" ref="AL111" si="123">AK111*100.75%</f>
        <v>1743.5626505968032</v>
      </c>
      <c r="AM111" s="93">
        <f t="shared" ref="AM111" si="124">AL111*100.75%</f>
        <v>1756.6393704762793</v>
      </c>
    </row>
    <row r="112" spans="1:40" outlineLevel="1">
      <c r="A112" s="20" t="s">
        <v>214</v>
      </c>
      <c r="E112" s="20" t="s">
        <v>193</v>
      </c>
      <c r="G112" s="52" t="s">
        <v>163</v>
      </c>
      <c r="J112" s="112">
        <f>34732 / 249211 * 100</f>
        <v>13.936784491856299</v>
      </c>
      <c r="K112" s="112">
        <v>18</v>
      </c>
      <c r="L112" s="112">
        <v>18.899999999999999</v>
      </c>
      <c r="M112" s="112">
        <v>19.899999999999999</v>
      </c>
      <c r="N112" s="112">
        <v>19.899999999999999</v>
      </c>
      <c r="O112" s="112">
        <f t="shared" ref="O112" si="125">N112</f>
        <v>19.899999999999999</v>
      </c>
      <c r="P112" s="112">
        <v>20</v>
      </c>
      <c r="Q112" s="112">
        <v>20</v>
      </c>
      <c r="R112" s="112">
        <v>19.399999999999999</v>
      </c>
      <c r="S112" s="112">
        <f t="shared" ref="S112" si="126">R112</f>
        <v>19.399999999999999</v>
      </c>
      <c r="T112" s="112">
        <f t="shared" ref="T112" si="127">S112</f>
        <v>19.399999999999999</v>
      </c>
      <c r="U112" s="112">
        <f t="shared" ref="U112" si="128">T112</f>
        <v>19.399999999999999</v>
      </c>
      <c r="V112" s="112">
        <f t="shared" ref="V112" si="129">U112</f>
        <v>19.399999999999999</v>
      </c>
      <c r="W112" s="112">
        <f t="shared" ref="W112" si="130">V112</f>
        <v>19.399999999999999</v>
      </c>
      <c r="X112" s="112">
        <f t="shared" ref="X112" si="131">W112</f>
        <v>19.399999999999999</v>
      </c>
      <c r="Y112" s="112">
        <f t="shared" ref="Y112" si="132">X112</f>
        <v>19.399999999999999</v>
      </c>
      <c r="Z112" s="112">
        <f t="shared" ref="Z112" si="133">Y112</f>
        <v>19.399999999999999</v>
      </c>
      <c r="AA112" s="112">
        <f t="shared" ref="AA112" si="134">Z112</f>
        <v>19.399999999999999</v>
      </c>
      <c r="AB112" s="112">
        <f t="shared" ref="AB112" si="135">AA112</f>
        <v>19.399999999999999</v>
      </c>
      <c r="AC112" s="112">
        <f t="shared" ref="AC112" si="136">AB112</f>
        <v>19.399999999999999</v>
      </c>
      <c r="AD112" s="112">
        <f t="shared" ref="AD112" si="137">AC112</f>
        <v>19.399999999999999</v>
      </c>
      <c r="AE112" s="112">
        <f t="shared" ref="AE112" si="138">AD112</f>
        <v>19.399999999999999</v>
      </c>
      <c r="AF112" s="112">
        <f t="shared" ref="AF112" si="139">AE112</f>
        <v>19.399999999999999</v>
      </c>
      <c r="AG112" s="112">
        <f t="shared" ref="AG112" si="140">AF112</f>
        <v>19.399999999999999</v>
      </c>
      <c r="AH112" s="112">
        <f t="shared" ref="AH112" si="141">AG112</f>
        <v>19.399999999999999</v>
      </c>
      <c r="AI112" s="112">
        <f t="shared" ref="AI112" si="142">AH112</f>
        <v>19.399999999999999</v>
      </c>
      <c r="AJ112" s="112">
        <f t="shared" ref="AJ112" si="143">AI112</f>
        <v>19.399999999999999</v>
      </c>
      <c r="AK112" s="112">
        <f t="shared" ref="AK112" si="144">AJ112</f>
        <v>19.399999999999999</v>
      </c>
      <c r="AL112" s="112">
        <f t="shared" ref="AL112" si="145">AK112</f>
        <v>19.399999999999999</v>
      </c>
      <c r="AM112" s="112">
        <f t="shared" ref="AM112" si="146">AL112</f>
        <v>19.399999999999999</v>
      </c>
    </row>
    <row r="113" spans="1:40" outlineLevel="1"/>
    <row r="115" spans="1:40">
      <c r="A115" s="24" t="s">
        <v>391</v>
      </c>
      <c r="B115" s="24"/>
      <c r="C115" s="56"/>
      <c r="D115" s="24"/>
      <c r="E115" s="24"/>
      <c r="F115" s="75"/>
      <c r="G115" s="75"/>
      <c r="H115" s="24"/>
      <c r="I115" s="24"/>
      <c r="J115" s="24"/>
      <c r="K115" s="24"/>
      <c r="L115" s="24"/>
      <c r="M115" s="24"/>
      <c r="N115" s="24"/>
      <c r="O115" s="24"/>
      <c r="P115" s="24"/>
      <c r="Q115" s="75"/>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3"/>
    </row>
    <row r="117" spans="1:40" outlineLevel="1">
      <c r="B117" s="114" t="s">
        <v>176</v>
      </c>
      <c r="C117" s="118"/>
      <c r="D117" s="118"/>
      <c r="E117" s="118"/>
    </row>
    <row r="118" spans="1:40" outlineLevel="1"/>
    <row r="119" spans="1:40" outlineLevel="1">
      <c r="C119" s="23" t="s">
        <v>394</v>
      </c>
    </row>
    <row r="120" spans="1:40" outlineLevel="1">
      <c r="A120" s="20" t="s">
        <v>215</v>
      </c>
      <c r="E120" s="20" t="s">
        <v>179</v>
      </c>
      <c r="G120" s="52" t="s">
        <v>160</v>
      </c>
      <c r="J120" s="113">
        <v>0</v>
      </c>
      <c r="K120" s="113">
        <v>0</v>
      </c>
      <c r="L120" s="113">
        <v>0</v>
      </c>
      <c r="M120" s="113">
        <v>0</v>
      </c>
      <c r="N120" s="113">
        <v>0</v>
      </c>
      <c r="O120" s="112">
        <v>68.652119288364815</v>
      </c>
      <c r="P120" s="112">
        <v>66.679672872461012</v>
      </c>
      <c r="Q120" s="112">
        <v>86.056528325815947</v>
      </c>
      <c r="R120" s="112">
        <v>76.080081235614969</v>
      </c>
      <c r="S120" s="112">
        <v>63.081598151083185</v>
      </c>
      <c r="T120" s="112">
        <v>107.77643886185</v>
      </c>
      <c r="U120" s="112">
        <v>126.69767777496502</v>
      </c>
      <c r="V120" s="112">
        <v>143.317206377774</v>
      </c>
      <c r="W120" s="112">
        <v>134.03984402855403</v>
      </c>
      <c r="X120" s="112">
        <v>127.13089656396446</v>
      </c>
      <c r="Y120" s="112">
        <v>99.180007063265478</v>
      </c>
      <c r="Z120" s="112">
        <v>113.96685057310582</v>
      </c>
      <c r="AA120" s="112">
        <v>154.11104224296361</v>
      </c>
      <c r="AB120" s="112">
        <v>165.57381165453501</v>
      </c>
      <c r="AC120" s="112">
        <v>178.47046321095209</v>
      </c>
      <c r="AD120" s="112">
        <v>122.95995868193822</v>
      </c>
      <c r="AE120" s="112">
        <v>107.63846947887724</v>
      </c>
      <c r="AF120" s="112">
        <v>85.914809548082573</v>
      </c>
      <c r="AG120" s="112">
        <v>90.544626376904844</v>
      </c>
      <c r="AH120" s="112">
        <v>64.096016323278008</v>
      </c>
      <c r="AI120" s="112">
        <v>88.184489996473999</v>
      </c>
      <c r="AJ120" s="112">
        <v>92.902385233056009</v>
      </c>
      <c r="AK120" s="112">
        <v>107.63216900067201</v>
      </c>
      <c r="AL120" s="112">
        <v>106.00355644014601</v>
      </c>
      <c r="AM120" s="112">
        <v>80.223293715200001</v>
      </c>
      <c r="AN120" s="356">
        <f>SUM(J120:AM121)</f>
        <v>2991.2001100813191</v>
      </c>
    </row>
    <row r="121" spans="1:40" outlineLevel="1">
      <c r="A121" s="20" t="s">
        <v>216</v>
      </c>
      <c r="E121" s="20" t="s">
        <v>181</v>
      </c>
      <c r="G121" s="52" t="s">
        <v>160</v>
      </c>
      <c r="J121" s="113">
        <v>0</v>
      </c>
      <c r="K121" s="113">
        <v>0</v>
      </c>
      <c r="L121" s="113">
        <v>0</v>
      </c>
      <c r="M121" s="113">
        <v>0</v>
      </c>
      <c r="N121" s="113">
        <v>0</v>
      </c>
      <c r="O121" s="112">
        <v>8.3171193400000014</v>
      </c>
      <c r="P121" s="112">
        <v>7.2171193400000009</v>
      </c>
      <c r="Q121" s="112">
        <v>6.2171193400000009</v>
      </c>
      <c r="R121" s="112">
        <v>5.2171193400000009</v>
      </c>
      <c r="S121" s="112">
        <v>5.2171193400000009</v>
      </c>
      <c r="T121" s="112">
        <v>5.1928543293894265</v>
      </c>
      <c r="U121" s="112">
        <v>5.1928543293894265</v>
      </c>
      <c r="V121" s="112">
        <v>5.1928432748811097</v>
      </c>
      <c r="W121" s="112">
        <v>5.2714252528644279</v>
      </c>
      <c r="X121" s="112">
        <v>5.7029791359144282</v>
      </c>
      <c r="Y121" s="112">
        <v>5.8485629036208939</v>
      </c>
      <c r="Z121" s="112">
        <v>5.7660609075476534</v>
      </c>
      <c r="AA121" s="112">
        <v>5.7659750436208936</v>
      </c>
      <c r="AB121" s="112">
        <v>5.7659750436208936</v>
      </c>
      <c r="AC121" s="112">
        <v>14.67405112189477</v>
      </c>
      <c r="AD121" s="112">
        <v>12.96809288789431</v>
      </c>
      <c r="AE121" s="112">
        <v>11.434508956926253</v>
      </c>
      <c r="AF121" s="112">
        <v>23.042048605808002</v>
      </c>
      <c r="AG121" s="112">
        <v>20.870185913465523</v>
      </c>
      <c r="AH121" s="112">
        <v>27.735930404494066</v>
      </c>
      <c r="AI121" s="112">
        <v>30.121735120627985</v>
      </c>
      <c r="AJ121" s="112">
        <v>27.122000379640628</v>
      </c>
      <c r="AK121" s="112">
        <v>26.079532674791267</v>
      </c>
      <c r="AL121" s="112">
        <v>25.526418597319566</v>
      </c>
      <c r="AM121" s="112">
        <v>32.82646547770991</v>
      </c>
    </row>
    <row r="122" spans="1:40" outlineLevel="1">
      <c r="A122" s="20" t="s">
        <v>217</v>
      </c>
      <c r="E122" s="20" t="s">
        <v>183</v>
      </c>
      <c r="G122" s="52" t="s">
        <v>147</v>
      </c>
      <c r="J122" s="113">
        <v>0</v>
      </c>
      <c r="K122" s="113">
        <v>0</v>
      </c>
      <c r="L122" s="113">
        <v>0</v>
      </c>
      <c r="M122" s="113">
        <v>0</v>
      </c>
      <c r="N122" s="113">
        <v>0</v>
      </c>
      <c r="O122" s="112">
        <v>46.770157128085536</v>
      </c>
      <c r="P122" s="112">
        <v>54.480117248840905</v>
      </c>
      <c r="Q122" s="112">
        <v>63.759901562811876</v>
      </c>
      <c r="R122" s="112">
        <v>64.339910909047617</v>
      </c>
      <c r="S122" s="112">
        <v>62.212330183104719</v>
      </c>
      <c r="T122" s="112">
        <v>43.928017227529217</v>
      </c>
      <c r="U122" s="112">
        <v>51.01906038842629</v>
      </c>
      <c r="V122" s="112">
        <v>55.072938707790186</v>
      </c>
      <c r="W122" s="112">
        <v>52.334825821966731</v>
      </c>
      <c r="X122" s="112">
        <v>40.514716709555238</v>
      </c>
      <c r="Y122" s="112">
        <v>64.414188889371786</v>
      </c>
      <c r="Z122" s="112">
        <v>64.395401404145659</v>
      </c>
      <c r="AA122" s="112">
        <v>64.376737099870709</v>
      </c>
      <c r="AB122" s="112">
        <v>64.358195899556591</v>
      </c>
      <c r="AC122" s="112">
        <v>66.145903247022744</v>
      </c>
      <c r="AD122" s="112">
        <v>73.813088991241941</v>
      </c>
      <c r="AE122" s="112">
        <v>77.787066167201331</v>
      </c>
      <c r="AF122" s="112">
        <v>80.109606464668474</v>
      </c>
      <c r="AG122" s="112">
        <v>81.067626228164357</v>
      </c>
      <c r="AH122" s="112">
        <v>74.152117100902245</v>
      </c>
      <c r="AI122" s="112">
        <v>73.591664963527947</v>
      </c>
      <c r="AJ122" s="112">
        <v>73.591664963527947</v>
      </c>
      <c r="AK122" s="112">
        <v>72.046966392719682</v>
      </c>
      <c r="AL122" s="112">
        <v>72.046966392719682</v>
      </c>
      <c r="AM122" s="112">
        <v>72.046966392719682</v>
      </c>
    </row>
    <row r="123" spans="1:40" outlineLevel="1">
      <c r="C123" s="23"/>
    </row>
    <row r="124" spans="1:40" outlineLevel="1">
      <c r="A124" s="20" t="s">
        <v>218</v>
      </c>
      <c r="E124" s="20" t="s">
        <v>185</v>
      </c>
      <c r="G124" s="52" t="s">
        <v>163</v>
      </c>
      <c r="J124" s="112">
        <v>100</v>
      </c>
      <c r="K124" s="112">
        <v>100</v>
      </c>
      <c r="L124" s="112">
        <v>100</v>
      </c>
      <c r="M124" s="112">
        <v>100</v>
      </c>
      <c r="N124" s="112">
        <v>100</v>
      </c>
      <c r="O124" s="112">
        <v>100</v>
      </c>
      <c r="P124" s="112">
        <v>100</v>
      </c>
      <c r="Q124" s="112">
        <v>100</v>
      </c>
      <c r="R124" s="112">
        <v>100</v>
      </c>
      <c r="S124" s="112">
        <v>100</v>
      </c>
      <c r="T124" s="112">
        <v>100</v>
      </c>
      <c r="U124" s="112">
        <v>100</v>
      </c>
      <c r="V124" s="112">
        <v>100</v>
      </c>
      <c r="W124" s="112">
        <v>100</v>
      </c>
      <c r="X124" s="112">
        <v>100</v>
      </c>
      <c r="Y124" s="112">
        <v>100</v>
      </c>
      <c r="Z124" s="112">
        <v>100</v>
      </c>
      <c r="AA124" s="112">
        <v>100</v>
      </c>
      <c r="AB124" s="112">
        <v>100</v>
      </c>
      <c r="AC124" s="112">
        <v>100</v>
      </c>
      <c r="AD124" s="112">
        <v>100</v>
      </c>
      <c r="AE124" s="112">
        <v>100</v>
      </c>
      <c r="AF124" s="112">
        <v>100</v>
      </c>
      <c r="AG124" s="112">
        <v>100</v>
      </c>
      <c r="AH124" s="112">
        <v>100</v>
      </c>
      <c r="AI124" s="112">
        <v>100</v>
      </c>
      <c r="AJ124" s="112">
        <v>100</v>
      </c>
      <c r="AK124" s="112">
        <v>100</v>
      </c>
      <c r="AL124" s="112">
        <v>100</v>
      </c>
      <c r="AM124" s="112">
        <v>100</v>
      </c>
    </row>
    <row r="125" spans="1:40" outlineLevel="1">
      <c r="A125" s="20" t="s">
        <v>219</v>
      </c>
      <c r="E125" s="20" t="s">
        <v>187</v>
      </c>
      <c r="G125" s="52" t="s">
        <v>163</v>
      </c>
      <c r="J125" s="112">
        <v>100</v>
      </c>
      <c r="K125" s="112">
        <v>100</v>
      </c>
      <c r="L125" s="112">
        <v>100</v>
      </c>
      <c r="M125" s="112">
        <v>100</v>
      </c>
      <c r="N125" s="112">
        <v>100</v>
      </c>
      <c r="O125" s="112">
        <v>100</v>
      </c>
      <c r="P125" s="112">
        <v>100</v>
      </c>
      <c r="Q125" s="112">
        <v>100</v>
      </c>
      <c r="R125" s="112">
        <v>100</v>
      </c>
      <c r="S125" s="112">
        <v>100</v>
      </c>
      <c r="T125" s="112">
        <v>100</v>
      </c>
      <c r="U125" s="112">
        <v>100</v>
      </c>
      <c r="V125" s="112">
        <v>100</v>
      </c>
      <c r="W125" s="112">
        <v>100</v>
      </c>
      <c r="X125" s="112">
        <v>100</v>
      </c>
      <c r="Y125" s="112">
        <v>100</v>
      </c>
      <c r="Z125" s="112">
        <v>100</v>
      </c>
      <c r="AA125" s="112">
        <v>100</v>
      </c>
      <c r="AB125" s="112">
        <v>100</v>
      </c>
      <c r="AC125" s="112">
        <v>100</v>
      </c>
      <c r="AD125" s="112">
        <v>100</v>
      </c>
      <c r="AE125" s="112">
        <v>100</v>
      </c>
      <c r="AF125" s="112">
        <v>100</v>
      </c>
      <c r="AG125" s="112">
        <v>100</v>
      </c>
      <c r="AH125" s="112">
        <v>100</v>
      </c>
      <c r="AI125" s="112">
        <v>100</v>
      </c>
      <c r="AJ125" s="112">
        <v>100</v>
      </c>
      <c r="AK125" s="112">
        <v>100</v>
      </c>
      <c r="AL125" s="112">
        <v>100</v>
      </c>
      <c r="AM125" s="112">
        <v>100</v>
      </c>
    </row>
    <row r="126" spans="1:40" outlineLevel="1">
      <c r="J126" s="315"/>
      <c r="K126" s="315"/>
      <c r="L126" s="315"/>
      <c r="M126" s="315"/>
      <c r="N126" s="315"/>
      <c r="O126" s="315"/>
      <c r="P126" s="315"/>
      <c r="Q126" s="315"/>
      <c r="R126" s="315"/>
      <c r="S126" s="315"/>
      <c r="T126" s="315"/>
      <c r="U126" s="315"/>
      <c r="V126" s="315"/>
      <c r="W126" s="315"/>
      <c r="X126" s="315"/>
      <c r="Y126" s="315"/>
      <c r="Z126" s="315"/>
      <c r="AA126" s="315"/>
      <c r="AB126" s="315"/>
      <c r="AC126" s="315"/>
      <c r="AD126" s="315"/>
      <c r="AE126" s="315"/>
      <c r="AF126" s="315"/>
      <c r="AG126" s="315"/>
      <c r="AH126" s="315"/>
      <c r="AI126" s="315"/>
      <c r="AJ126" s="315"/>
      <c r="AK126" s="315"/>
      <c r="AL126" s="315"/>
      <c r="AM126" s="315"/>
    </row>
    <row r="127" spans="1:40" outlineLevel="1">
      <c r="C127" s="23" t="s">
        <v>188</v>
      </c>
      <c r="J127" s="119"/>
      <c r="K127" s="119"/>
      <c r="L127" s="119"/>
      <c r="M127" s="119"/>
      <c r="N127" s="119"/>
    </row>
    <row r="128" spans="1:40" outlineLevel="1">
      <c r="A128" s="20" t="s">
        <v>220</v>
      </c>
      <c r="E128" s="20" t="s">
        <v>190</v>
      </c>
      <c r="G128" s="52" t="s">
        <v>191</v>
      </c>
      <c r="J128" s="172">
        <v>1398.453</v>
      </c>
      <c r="K128" s="172">
        <v>1417.202</v>
      </c>
      <c r="L128" s="93">
        <v>1435.7470000000001</v>
      </c>
      <c r="M128" s="93">
        <v>1443</v>
      </c>
      <c r="N128" s="93">
        <v>1455.6</v>
      </c>
      <c r="O128" s="93">
        <v>1467.3000000000002</v>
      </c>
      <c r="P128" s="93">
        <v>1478.9</v>
      </c>
      <c r="Q128" s="93">
        <v>1490.3000000000002</v>
      </c>
      <c r="R128" s="93">
        <v>1501.6</v>
      </c>
      <c r="S128" s="93">
        <v>1512.8</v>
      </c>
      <c r="T128" s="93">
        <f>S128*100.75%</f>
        <v>1524.146</v>
      </c>
      <c r="U128" s="93">
        <f t="shared" ref="U128" si="147">T128*100.75%</f>
        <v>1535.5770950000001</v>
      </c>
      <c r="V128" s="93">
        <f t="shared" ref="V128" si="148">U128*100.75%</f>
        <v>1547.0939232125002</v>
      </c>
      <c r="W128" s="93">
        <f t="shared" ref="W128" si="149">V128*100.75%</f>
        <v>1558.6971276365939</v>
      </c>
      <c r="X128" s="93">
        <f t="shared" ref="X128" si="150">W128*100.75%</f>
        <v>1570.3873560938684</v>
      </c>
      <c r="Y128" s="93">
        <f t="shared" ref="Y128" si="151">X128*100.75%</f>
        <v>1582.1652612645726</v>
      </c>
      <c r="Z128" s="93">
        <f t="shared" ref="Z128" si="152">Y128*100.75%</f>
        <v>1594.031500724057</v>
      </c>
      <c r="AA128" s="93">
        <f t="shared" ref="AA128" si="153">Z128*100.75%</f>
        <v>1605.9867369794874</v>
      </c>
      <c r="AB128" s="93">
        <f t="shared" ref="AB128" si="154">AA128*100.75%</f>
        <v>1618.0316375068337</v>
      </c>
      <c r="AC128" s="93">
        <f t="shared" ref="AC128" si="155">AB128*100.75%</f>
        <v>1630.1668747881351</v>
      </c>
      <c r="AD128" s="93">
        <f t="shared" ref="AD128" si="156">AC128*100.75%</f>
        <v>1642.3931263490463</v>
      </c>
      <c r="AE128" s="93">
        <f t="shared" ref="AE128" si="157">AD128*100.75%</f>
        <v>1654.7110747966642</v>
      </c>
      <c r="AF128" s="93">
        <f t="shared" ref="AF128" si="158">AE128*100.75%</f>
        <v>1667.1214078576393</v>
      </c>
      <c r="AG128" s="93">
        <f t="shared" ref="AG128" si="159">AF128*100.75%</f>
        <v>1679.6248184165718</v>
      </c>
      <c r="AH128" s="93">
        <f t="shared" ref="AH128" si="160">AG128*100.75%</f>
        <v>1692.2220045546962</v>
      </c>
      <c r="AI128" s="93">
        <f t="shared" ref="AI128" si="161">AH128*100.75%</f>
        <v>1704.9136695888565</v>
      </c>
      <c r="AJ128" s="93">
        <f t="shared" ref="AJ128" si="162">AI128*100.75%</f>
        <v>1717.7005221107729</v>
      </c>
      <c r="AK128" s="93">
        <f t="shared" ref="AK128" si="163">AJ128*100.75%</f>
        <v>1730.5832760266037</v>
      </c>
      <c r="AL128" s="93">
        <f t="shared" ref="AL128" si="164">AK128*100.75%</f>
        <v>1743.5626505968032</v>
      </c>
      <c r="AM128" s="93">
        <f t="shared" ref="AM128" si="165">AL128*100.75%</f>
        <v>1756.6393704762793</v>
      </c>
    </row>
    <row r="129" spans="1:40" outlineLevel="1">
      <c r="A129" s="20" t="s">
        <v>221</v>
      </c>
      <c r="E129" s="20" t="s">
        <v>193</v>
      </c>
      <c r="G129" s="52" t="s">
        <v>163</v>
      </c>
      <c r="J129" s="112">
        <f>34732 / 249211 * 100</f>
        <v>13.936784491856299</v>
      </c>
      <c r="K129" s="112">
        <v>18</v>
      </c>
      <c r="L129" s="112">
        <v>18.899999999999999</v>
      </c>
      <c r="M129" s="112">
        <v>19.899999999999999</v>
      </c>
      <c r="N129" s="112">
        <v>19.899999999999999</v>
      </c>
      <c r="O129" s="112">
        <f t="shared" ref="O129" si="166">N129</f>
        <v>19.899999999999999</v>
      </c>
      <c r="P129" s="112">
        <v>20</v>
      </c>
      <c r="Q129" s="112">
        <v>20</v>
      </c>
      <c r="R129" s="112">
        <v>19.399999999999999</v>
      </c>
      <c r="S129" s="112">
        <f t="shared" ref="S129" si="167">R129</f>
        <v>19.399999999999999</v>
      </c>
      <c r="T129" s="112">
        <f t="shared" ref="T129" si="168">S129</f>
        <v>19.399999999999999</v>
      </c>
      <c r="U129" s="112">
        <f t="shared" ref="U129" si="169">T129</f>
        <v>19.399999999999999</v>
      </c>
      <c r="V129" s="112">
        <f t="shared" ref="V129" si="170">U129</f>
        <v>19.399999999999999</v>
      </c>
      <c r="W129" s="112">
        <f t="shared" ref="W129" si="171">V129</f>
        <v>19.399999999999999</v>
      </c>
      <c r="X129" s="112">
        <f t="shared" ref="X129" si="172">W129</f>
        <v>19.399999999999999</v>
      </c>
      <c r="Y129" s="112">
        <f t="shared" ref="Y129" si="173">X129</f>
        <v>19.399999999999999</v>
      </c>
      <c r="Z129" s="112">
        <f t="shared" ref="Z129" si="174">Y129</f>
        <v>19.399999999999999</v>
      </c>
      <c r="AA129" s="112">
        <f t="shared" ref="AA129" si="175">Z129</f>
        <v>19.399999999999999</v>
      </c>
      <c r="AB129" s="112">
        <f t="shared" ref="AB129" si="176">AA129</f>
        <v>19.399999999999999</v>
      </c>
      <c r="AC129" s="112">
        <f t="shared" ref="AC129" si="177">AB129</f>
        <v>19.399999999999999</v>
      </c>
      <c r="AD129" s="112">
        <f t="shared" ref="AD129" si="178">AC129</f>
        <v>19.399999999999999</v>
      </c>
      <c r="AE129" s="112">
        <f t="shared" ref="AE129" si="179">AD129</f>
        <v>19.399999999999999</v>
      </c>
      <c r="AF129" s="112">
        <f t="shared" ref="AF129" si="180">AE129</f>
        <v>19.399999999999999</v>
      </c>
      <c r="AG129" s="112">
        <f t="shared" ref="AG129" si="181">AF129</f>
        <v>19.399999999999999</v>
      </c>
      <c r="AH129" s="112">
        <f t="shared" ref="AH129" si="182">AG129</f>
        <v>19.399999999999999</v>
      </c>
      <c r="AI129" s="112">
        <f t="shared" ref="AI129" si="183">AH129</f>
        <v>19.399999999999999</v>
      </c>
      <c r="AJ129" s="112">
        <f t="shared" ref="AJ129" si="184">AI129</f>
        <v>19.399999999999999</v>
      </c>
      <c r="AK129" s="112">
        <f t="shared" ref="AK129" si="185">AJ129</f>
        <v>19.399999999999999</v>
      </c>
      <c r="AL129" s="112">
        <f t="shared" ref="AL129" si="186">AK129</f>
        <v>19.399999999999999</v>
      </c>
      <c r="AM129" s="112">
        <f t="shared" ref="AM129" si="187">AL129</f>
        <v>19.399999999999999</v>
      </c>
    </row>
    <row r="130" spans="1:40" outlineLevel="1">
      <c r="C130" s="23"/>
    </row>
    <row r="131" spans="1:40" outlineLevel="1"/>
    <row r="133" spans="1:40">
      <c r="A133" s="24" t="s">
        <v>222</v>
      </c>
      <c r="B133" s="24"/>
      <c r="C133" s="56"/>
      <c r="D133" s="24"/>
      <c r="E133" s="24"/>
      <c r="F133" s="75"/>
      <c r="G133" s="75"/>
      <c r="H133" s="24"/>
      <c r="I133" s="24"/>
      <c r="J133" s="24"/>
      <c r="K133" s="24"/>
      <c r="L133" s="24"/>
      <c r="M133" s="24"/>
      <c r="N133" s="24"/>
      <c r="O133" s="24"/>
      <c r="P133" s="24"/>
      <c r="Q133" s="75"/>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3"/>
    </row>
    <row r="135" spans="1:40" outlineLevel="1">
      <c r="B135" s="114" t="s">
        <v>176</v>
      </c>
      <c r="C135" s="118"/>
      <c r="D135" s="118"/>
      <c r="E135" s="118"/>
    </row>
    <row r="136" spans="1:40" outlineLevel="1"/>
    <row r="137" spans="1:40" outlineLevel="1">
      <c r="C137" s="23" t="s">
        <v>396</v>
      </c>
    </row>
    <row r="138" spans="1:40" outlineLevel="1">
      <c r="A138" s="20" t="s">
        <v>223</v>
      </c>
      <c r="E138" s="20" t="s">
        <v>179</v>
      </c>
      <c r="G138" s="52" t="s">
        <v>160</v>
      </c>
      <c r="J138" s="113">
        <v>0</v>
      </c>
      <c r="K138" s="113">
        <v>0</v>
      </c>
      <c r="L138" s="113">
        <v>0</v>
      </c>
      <c r="M138" s="113">
        <v>0</v>
      </c>
      <c r="N138" s="113">
        <v>0</v>
      </c>
      <c r="O138" s="112">
        <v>0</v>
      </c>
      <c r="P138" s="112">
        <v>0</v>
      </c>
      <c r="Q138" s="112">
        <v>0</v>
      </c>
      <c r="R138" s="112">
        <v>0</v>
      </c>
      <c r="S138" s="112">
        <v>0</v>
      </c>
      <c r="T138" s="112">
        <v>0</v>
      </c>
      <c r="U138" s="112">
        <v>0</v>
      </c>
      <c r="V138" s="112">
        <v>0</v>
      </c>
      <c r="W138" s="112">
        <v>0</v>
      </c>
      <c r="X138" s="112">
        <v>0</v>
      </c>
      <c r="Y138" s="112">
        <v>0</v>
      </c>
      <c r="Z138" s="112">
        <v>0</v>
      </c>
      <c r="AA138" s="112">
        <v>0</v>
      </c>
      <c r="AB138" s="112">
        <v>0</v>
      </c>
      <c r="AC138" s="112">
        <v>0</v>
      </c>
      <c r="AD138" s="112">
        <v>0</v>
      </c>
      <c r="AE138" s="112">
        <v>0</v>
      </c>
      <c r="AF138" s="112">
        <v>0</v>
      </c>
      <c r="AG138" s="112">
        <v>0</v>
      </c>
      <c r="AH138" s="112">
        <v>0</v>
      </c>
      <c r="AI138" s="112">
        <v>119.43800000000003</v>
      </c>
      <c r="AJ138" s="112">
        <v>119.43800000000003</v>
      </c>
      <c r="AK138" s="112">
        <v>119.43800000000003</v>
      </c>
      <c r="AL138" s="112">
        <v>119.43800000000003</v>
      </c>
      <c r="AM138" s="112">
        <v>119.43800000000003</v>
      </c>
      <c r="AN138" s="356">
        <f>SUM(J138:AM139)</f>
        <v>597.19000000000017</v>
      </c>
    </row>
    <row r="139" spans="1:40" outlineLevel="1">
      <c r="A139" s="20" t="s">
        <v>224</v>
      </c>
      <c r="E139" s="20" t="s">
        <v>181</v>
      </c>
      <c r="G139" s="52" t="s">
        <v>160</v>
      </c>
      <c r="J139" s="113">
        <v>0</v>
      </c>
      <c r="K139" s="113">
        <v>0</v>
      </c>
      <c r="L139" s="113">
        <v>0</v>
      </c>
      <c r="M139" s="113">
        <v>0</v>
      </c>
      <c r="N139" s="113">
        <v>0</v>
      </c>
      <c r="O139" s="112">
        <v>0</v>
      </c>
      <c r="P139" s="112">
        <v>0</v>
      </c>
      <c r="Q139" s="112">
        <v>0</v>
      </c>
      <c r="R139" s="112">
        <v>0</v>
      </c>
      <c r="S139" s="112">
        <v>0</v>
      </c>
      <c r="T139" s="112">
        <v>0</v>
      </c>
      <c r="U139" s="112">
        <v>0</v>
      </c>
      <c r="V139" s="112">
        <v>0</v>
      </c>
      <c r="W139" s="112">
        <v>0</v>
      </c>
      <c r="X139" s="112">
        <v>0</v>
      </c>
      <c r="Y139" s="112">
        <v>0</v>
      </c>
      <c r="Z139" s="112">
        <v>0</v>
      </c>
      <c r="AA139" s="112">
        <v>0</v>
      </c>
      <c r="AB139" s="112">
        <v>0</v>
      </c>
      <c r="AC139" s="112">
        <v>0</v>
      </c>
      <c r="AD139" s="112">
        <v>0</v>
      </c>
      <c r="AE139" s="112">
        <v>0</v>
      </c>
      <c r="AF139" s="112">
        <v>0</v>
      </c>
      <c r="AG139" s="112">
        <v>0</v>
      </c>
      <c r="AH139" s="112">
        <v>0</v>
      </c>
      <c r="AI139" s="112">
        <v>0</v>
      </c>
      <c r="AJ139" s="112">
        <v>0</v>
      </c>
      <c r="AK139" s="112">
        <v>0</v>
      </c>
      <c r="AL139" s="112">
        <v>0</v>
      </c>
      <c r="AM139" s="112">
        <v>0</v>
      </c>
    </row>
    <row r="140" spans="1:40" outlineLevel="1">
      <c r="A140" s="20" t="s">
        <v>225</v>
      </c>
      <c r="E140" s="20" t="s">
        <v>183</v>
      </c>
      <c r="G140" s="52" t="s">
        <v>147</v>
      </c>
      <c r="J140" s="113">
        <v>0</v>
      </c>
      <c r="K140" s="113">
        <v>0</v>
      </c>
      <c r="L140" s="113">
        <v>0</v>
      </c>
      <c r="M140" s="113">
        <v>0</v>
      </c>
      <c r="N140" s="113">
        <v>0</v>
      </c>
      <c r="O140" s="112">
        <v>46.770157128085536</v>
      </c>
      <c r="P140" s="112">
        <v>54.480117248840905</v>
      </c>
      <c r="Q140" s="112">
        <v>63.759901562811876</v>
      </c>
      <c r="R140" s="112">
        <v>64.339910909047617</v>
      </c>
      <c r="S140" s="112">
        <v>62.212330183104719</v>
      </c>
      <c r="T140" s="112">
        <v>43.928017227529217</v>
      </c>
      <c r="U140" s="112">
        <v>51.01906038842629</v>
      </c>
      <c r="V140" s="112">
        <v>55.072938707790186</v>
      </c>
      <c r="W140" s="112">
        <v>52.334825821966731</v>
      </c>
      <c r="X140" s="112">
        <v>40.514716709555238</v>
      </c>
      <c r="Y140" s="112">
        <v>64.414188889371786</v>
      </c>
      <c r="Z140" s="112">
        <v>64.395401404145659</v>
      </c>
      <c r="AA140" s="112">
        <v>64.376737099870709</v>
      </c>
      <c r="AB140" s="112">
        <v>64.358195899556591</v>
      </c>
      <c r="AC140" s="112">
        <v>66.145903247022744</v>
      </c>
      <c r="AD140" s="112">
        <v>73.813088991241941</v>
      </c>
      <c r="AE140" s="112">
        <v>77.787066167201331</v>
      </c>
      <c r="AF140" s="112">
        <v>80.109606464668474</v>
      </c>
      <c r="AG140" s="112">
        <v>81.067626228164357</v>
      </c>
      <c r="AH140" s="112">
        <v>74.152117100902245</v>
      </c>
      <c r="AI140" s="112">
        <v>73.591664963527947</v>
      </c>
      <c r="AJ140" s="112">
        <v>73.591664963527947</v>
      </c>
      <c r="AK140" s="112">
        <v>72.046966392719682</v>
      </c>
      <c r="AL140" s="112">
        <v>72.046966392719682</v>
      </c>
      <c r="AM140" s="112">
        <v>72.046966392719682</v>
      </c>
    </row>
    <row r="141" spans="1:40" outlineLevel="1">
      <c r="C141" s="23"/>
    </row>
    <row r="142" spans="1:40" outlineLevel="1">
      <c r="A142" s="20" t="s">
        <v>226</v>
      </c>
      <c r="E142" s="20" t="s">
        <v>185</v>
      </c>
      <c r="G142" s="52" t="s">
        <v>163</v>
      </c>
      <c r="J142" s="112">
        <v>100</v>
      </c>
      <c r="K142" s="112">
        <v>100</v>
      </c>
      <c r="L142" s="112">
        <v>100</v>
      </c>
      <c r="M142" s="112">
        <v>100</v>
      </c>
      <c r="N142" s="112">
        <v>100</v>
      </c>
      <c r="O142" s="112">
        <v>100</v>
      </c>
      <c r="P142" s="112">
        <v>100</v>
      </c>
      <c r="Q142" s="112">
        <v>100</v>
      </c>
      <c r="R142" s="112">
        <v>100</v>
      </c>
      <c r="S142" s="112">
        <v>100</v>
      </c>
      <c r="T142" s="112">
        <v>100</v>
      </c>
      <c r="U142" s="112">
        <v>100</v>
      </c>
      <c r="V142" s="112">
        <v>100</v>
      </c>
      <c r="W142" s="112">
        <v>100</v>
      </c>
      <c r="X142" s="112">
        <v>100</v>
      </c>
      <c r="Y142" s="112">
        <v>100</v>
      </c>
      <c r="Z142" s="112">
        <v>100</v>
      </c>
      <c r="AA142" s="112">
        <v>100</v>
      </c>
      <c r="AB142" s="112">
        <v>100</v>
      </c>
      <c r="AC142" s="112">
        <v>100</v>
      </c>
      <c r="AD142" s="112">
        <v>100</v>
      </c>
      <c r="AE142" s="112">
        <v>100</v>
      </c>
      <c r="AF142" s="112">
        <v>100</v>
      </c>
      <c r="AG142" s="112">
        <v>100</v>
      </c>
      <c r="AH142" s="112">
        <v>100</v>
      </c>
      <c r="AI142" s="112">
        <v>100</v>
      </c>
      <c r="AJ142" s="112">
        <v>100</v>
      </c>
      <c r="AK142" s="112">
        <v>100</v>
      </c>
      <c r="AL142" s="112">
        <v>100</v>
      </c>
      <c r="AM142" s="112">
        <v>100</v>
      </c>
    </row>
    <row r="143" spans="1:40" outlineLevel="1">
      <c r="A143" s="20" t="s">
        <v>227</v>
      </c>
      <c r="E143" s="20" t="s">
        <v>187</v>
      </c>
      <c r="G143" s="52" t="s">
        <v>163</v>
      </c>
      <c r="J143" s="112">
        <v>100</v>
      </c>
      <c r="K143" s="112">
        <v>100</v>
      </c>
      <c r="L143" s="112">
        <v>100</v>
      </c>
      <c r="M143" s="112">
        <v>100</v>
      </c>
      <c r="N143" s="112">
        <v>100</v>
      </c>
      <c r="O143" s="112">
        <v>100</v>
      </c>
      <c r="P143" s="112">
        <v>100</v>
      </c>
      <c r="Q143" s="112">
        <v>100</v>
      </c>
      <c r="R143" s="112">
        <v>100</v>
      </c>
      <c r="S143" s="112">
        <v>100</v>
      </c>
      <c r="T143" s="112">
        <v>100</v>
      </c>
      <c r="U143" s="112">
        <v>100</v>
      </c>
      <c r="V143" s="112">
        <v>100</v>
      </c>
      <c r="W143" s="112">
        <v>100</v>
      </c>
      <c r="X143" s="112">
        <v>100</v>
      </c>
      <c r="Y143" s="112">
        <v>100</v>
      </c>
      <c r="Z143" s="112">
        <v>100</v>
      </c>
      <c r="AA143" s="112">
        <v>100</v>
      </c>
      <c r="AB143" s="112">
        <v>100</v>
      </c>
      <c r="AC143" s="112">
        <v>100</v>
      </c>
      <c r="AD143" s="112">
        <v>100</v>
      </c>
      <c r="AE143" s="112">
        <v>100</v>
      </c>
      <c r="AF143" s="112">
        <v>100</v>
      </c>
      <c r="AG143" s="112">
        <v>100</v>
      </c>
      <c r="AH143" s="112">
        <v>100</v>
      </c>
      <c r="AI143" s="112">
        <v>100</v>
      </c>
      <c r="AJ143" s="112">
        <v>100</v>
      </c>
      <c r="AK143" s="112">
        <v>100</v>
      </c>
      <c r="AL143" s="112">
        <v>100</v>
      </c>
      <c r="AM143" s="112">
        <v>100</v>
      </c>
    </row>
    <row r="144" spans="1:40" outlineLevel="1">
      <c r="J144" s="316"/>
      <c r="K144" s="316"/>
      <c r="L144" s="316"/>
      <c r="M144" s="316"/>
      <c r="N144" s="316"/>
      <c r="O144" s="316"/>
      <c r="P144" s="316"/>
      <c r="Q144" s="316"/>
      <c r="R144" s="316"/>
      <c r="S144" s="316"/>
      <c r="T144" s="316"/>
      <c r="U144" s="316"/>
      <c r="V144" s="316"/>
      <c r="W144" s="316"/>
      <c r="X144" s="316"/>
      <c r="Y144" s="316"/>
      <c r="Z144" s="316"/>
      <c r="AA144" s="316"/>
      <c r="AB144" s="316"/>
      <c r="AC144" s="316"/>
      <c r="AD144" s="316"/>
      <c r="AE144" s="316"/>
      <c r="AF144" s="316"/>
      <c r="AG144" s="316"/>
      <c r="AH144" s="316"/>
      <c r="AI144" s="316"/>
      <c r="AJ144" s="316"/>
      <c r="AK144" s="316"/>
      <c r="AL144" s="316"/>
      <c r="AM144" s="316"/>
    </row>
    <row r="145" spans="1:40" outlineLevel="1">
      <c r="C145" s="23" t="s">
        <v>188</v>
      </c>
      <c r="J145" s="119"/>
      <c r="K145" s="119"/>
      <c r="L145" s="119"/>
      <c r="M145" s="119"/>
      <c r="N145" s="119"/>
    </row>
    <row r="146" spans="1:40" outlineLevel="1">
      <c r="A146" s="20" t="s">
        <v>228</v>
      </c>
      <c r="E146" s="20" t="s">
        <v>190</v>
      </c>
      <c r="G146" s="52" t="s">
        <v>191</v>
      </c>
      <c r="J146" s="172">
        <v>1398.453</v>
      </c>
      <c r="K146" s="172">
        <v>1417.202</v>
      </c>
      <c r="L146" s="93">
        <v>1435.7470000000001</v>
      </c>
      <c r="M146" s="93">
        <v>1443</v>
      </c>
      <c r="N146" s="93">
        <v>1455.6</v>
      </c>
      <c r="O146" s="93">
        <v>1467.3000000000002</v>
      </c>
      <c r="P146" s="93">
        <v>1478.9</v>
      </c>
      <c r="Q146" s="93">
        <v>1490.3000000000002</v>
      </c>
      <c r="R146" s="93">
        <v>1501.6</v>
      </c>
      <c r="S146" s="93">
        <v>1512.8</v>
      </c>
      <c r="T146" s="93">
        <f>S146*100.75%</f>
        <v>1524.146</v>
      </c>
      <c r="U146" s="93">
        <f t="shared" ref="U146" si="188">T146*100.75%</f>
        <v>1535.5770950000001</v>
      </c>
      <c r="V146" s="93">
        <f t="shared" ref="V146" si="189">U146*100.75%</f>
        <v>1547.0939232125002</v>
      </c>
      <c r="W146" s="93">
        <f t="shared" ref="W146" si="190">V146*100.75%</f>
        <v>1558.6971276365939</v>
      </c>
      <c r="X146" s="93">
        <f t="shared" ref="X146" si="191">W146*100.75%</f>
        <v>1570.3873560938684</v>
      </c>
      <c r="Y146" s="93">
        <f t="shared" ref="Y146" si="192">X146*100.75%</f>
        <v>1582.1652612645726</v>
      </c>
      <c r="Z146" s="93">
        <f t="shared" ref="Z146" si="193">Y146*100.75%</f>
        <v>1594.031500724057</v>
      </c>
      <c r="AA146" s="93">
        <f t="shared" ref="AA146" si="194">Z146*100.75%</f>
        <v>1605.9867369794874</v>
      </c>
      <c r="AB146" s="93">
        <f t="shared" ref="AB146" si="195">AA146*100.75%</f>
        <v>1618.0316375068337</v>
      </c>
      <c r="AC146" s="93">
        <f t="shared" ref="AC146" si="196">AB146*100.75%</f>
        <v>1630.1668747881351</v>
      </c>
      <c r="AD146" s="93">
        <f t="shared" ref="AD146" si="197">AC146*100.75%</f>
        <v>1642.3931263490463</v>
      </c>
      <c r="AE146" s="93">
        <f t="shared" ref="AE146" si="198">AD146*100.75%</f>
        <v>1654.7110747966642</v>
      </c>
      <c r="AF146" s="93">
        <f t="shared" ref="AF146" si="199">AE146*100.75%</f>
        <v>1667.1214078576393</v>
      </c>
      <c r="AG146" s="93">
        <f t="shared" ref="AG146" si="200">AF146*100.75%</f>
        <v>1679.6248184165718</v>
      </c>
      <c r="AH146" s="93">
        <f t="shared" ref="AH146" si="201">AG146*100.75%</f>
        <v>1692.2220045546962</v>
      </c>
      <c r="AI146" s="93">
        <f t="shared" ref="AI146" si="202">AH146*100.75%</f>
        <v>1704.9136695888565</v>
      </c>
      <c r="AJ146" s="93">
        <f t="shared" ref="AJ146" si="203">AI146*100.75%</f>
        <v>1717.7005221107729</v>
      </c>
      <c r="AK146" s="93">
        <f t="shared" ref="AK146" si="204">AJ146*100.75%</f>
        <v>1730.5832760266037</v>
      </c>
      <c r="AL146" s="93">
        <f t="shared" ref="AL146" si="205">AK146*100.75%</f>
        <v>1743.5626505968032</v>
      </c>
      <c r="AM146" s="93">
        <f t="shared" ref="AM146" si="206">AL146*100.75%</f>
        <v>1756.6393704762793</v>
      </c>
    </row>
    <row r="147" spans="1:40" outlineLevel="1">
      <c r="A147" s="20" t="s">
        <v>229</v>
      </c>
      <c r="E147" s="20" t="s">
        <v>193</v>
      </c>
      <c r="G147" s="52" t="s">
        <v>163</v>
      </c>
      <c r="J147" s="112">
        <f>34732 / 249211 * 100</f>
        <v>13.936784491856299</v>
      </c>
      <c r="K147" s="112">
        <v>18</v>
      </c>
      <c r="L147" s="112">
        <v>18.899999999999999</v>
      </c>
      <c r="M147" s="112">
        <v>19.899999999999999</v>
      </c>
      <c r="N147" s="112">
        <v>19.899999999999999</v>
      </c>
      <c r="O147" s="112">
        <f t="shared" ref="O147" si="207">N147</f>
        <v>19.899999999999999</v>
      </c>
      <c r="P147" s="112">
        <v>20</v>
      </c>
      <c r="Q147" s="112">
        <v>20</v>
      </c>
      <c r="R147" s="112">
        <v>19.399999999999999</v>
      </c>
      <c r="S147" s="112">
        <f t="shared" ref="S147" si="208">R147</f>
        <v>19.399999999999999</v>
      </c>
      <c r="T147" s="112">
        <f t="shared" ref="T147" si="209">S147</f>
        <v>19.399999999999999</v>
      </c>
      <c r="U147" s="112">
        <f t="shared" ref="U147" si="210">T147</f>
        <v>19.399999999999999</v>
      </c>
      <c r="V147" s="112">
        <f t="shared" ref="V147" si="211">U147</f>
        <v>19.399999999999999</v>
      </c>
      <c r="W147" s="112">
        <f t="shared" ref="W147" si="212">V147</f>
        <v>19.399999999999999</v>
      </c>
      <c r="X147" s="112">
        <f t="shared" ref="X147" si="213">W147</f>
        <v>19.399999999999999</v>
      </c>
      <c r="Y147" s="112">
        <f t="shared" ref="Y147" si="214">X147</f>
        <v>19.399999999999999</v>
      </c>
      <c r="Z147" s="112">
        <f t="shared" ref="Z147" si="215">Y147</f>
        <v>19.399999999999999</v>
      </c>
      <c r="AA147" s="112">
        <f t="shared" ref="AA147" si="216">Z147</f>
        <v>19.399999999999999</v>
      </c>
      <c r="AB147" s="112">
        <f t="shared" ref="AB147" si="217">AA147</f>
        <v>19.399999999999999</v>
      </c>
      <c r="AC147" s="112">
        <f t="shared" ref="AC147" si="218">AB147</f>
        <v>19.399999999999999</v>
      </c>
      <c r="AD147" s="112">
        <f t="shared" ref="AD147" si="219">AC147</f>
        <v>19.399999999999999</v>
      </c>
      <c r="AE147" s="112">
        <f t="shared" ref="AE147" si="220">AD147</f>
        <v>19.399999999999999</v>
      </c>
      <c r="AF147" s="112">
        <f t="shared" ref="AF147" si="221">AE147</f>
        <v>19.399999999999999</v>
      </c>
      <c r="AG147" s="112">
        <f t="shared" ref="AG147" si="222">AF147</f>
        <v>19.399999999999999</v>
      </c>
      <c r="AH147" s="112">
        <f t="shared" ref="AH147" si="223">AG147</f>
        <v>19.399999999999999</v>
      </c>
      <c r="AI147" s="112">
        <f t="shared" ref="AI147" si="224">AH147</f>
        <v>19.399999999999999</v>
      </c>
      <c r="AJ147" s="112">
        <f t="shared" ref="AJ147" si="225">AI147</f>
        <v>19.399999999999999</v>
      </c>
      <c r="AK147" s="112">
        <f t="shared" ref="AK147" si="226">AJ147</f>
        <v>19.399999999999999</v>
      </c>
      <c r="AL147" s="112">
        <f t="shared" ref="AL147" si="227">AK147</f>
        <v>19.399999999999999</v>
      </c>
      <c r="AM147" s="112">
        <f t="shared" ref="AM147" si="228">AL147</f>
        <v>19.399999999999999</v>
      </c>
    </row>
    <row r="148" spans="1:40" outlineLevel="1"/>
    <row r="150" spans="1:40">
      <c r="A150" s="24" t="s">
        <v>230</v>
      </c>
      <c r="B150" s="24"/>
      <c r="C150" s="56"/>
      <c r="D150" s="24"/>
      <c r="E150" s="24"/>
      <c r="F150" s="75"/>
      <c r="G150" s="75"/>
      <c r="H150" s="24"/>
      <c r="I150" s="24"/>
      <c r="J150" s="24"/>
      <c r="K150" s="24"/>
      <c r="L150" s="24"/>
      <c r="M150" s="24"/>
      <c r="N150" s="24"/>
      <c r="O150" s="24"/>
      <c r="P150" s="24"/>
      <c r="Q150" s="75"/>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3"/>
    </row>
    <row r="152" spans="1:40" outlineLevel="1">
      <c r="B152" s="114" t="s">
        <v>176</v>
      </c>
      <c r="C152" s="118"/>
      <c r="D152" s="118"/>
      <c r="E152" s="118"/>
    </row>
    <row r="153" spans="1:40" outlineLevel="1"/>
    <row r="154" spans="1:40" outlineLevel="1">
      <c r="C154" s="23" t="s">
        <v>395</v>
      </c>
    </row>
    <row r="155" spans="1:40" outlineLevel="1">
      <c r="A155" s="20" t="s">
        <v>231</v>
      </c>
      <c r="E155" s="20" t="s">
        <v>179</v>
      </c>
      <c r="G155" s="52" t="s">
        <v>160</v>
      </c>
      <c r="J155" s="113">
        <v>0</v>
      </c>
      <c r="K155" s="113">
        <v>0</v>
      </c>
      <c r="L155" s="113">
        <v>0</v>
      </c>
      <c r="M155" s="113">
        <v>0</v>
      </c>
      <c r="N155" s="113">
        <v>0</v>
      </c>
      <c r="O155" s="112">
        <v>84.653918912134102</v>
      </c>
      <c r="P155" s="112">
        <v>93.125182602089879</v>
      </c>
      <c r="Q155" s="112">
        <v>169.61150913949189</v>
      </c>
      <c r="R155" s="112">
        <v>174.18214051226855</v>
      </c>
      <c r="S155" s="112">
        <v>165.08550857296348</v>
      </c>
      <c r="T155" s="112">
        <v>72.607777240241191</v>
      </c>
      <c r="U155" s="112">
        <v>90.440817021411476</v>
      </c>
      <c r="V155" s="112">
        <v>91.925473710235821</v>
      </c>
      <c r="W155" s="112">
        <v>64.632160950848032</v>
      </c>
      <c r="X155" s="112">
        <v>59.478430491010236</v>
      </c>
      <c r="Y155" s="112">
        <v>84.803651389664125</v>
      </c>
      <c r="Z155" s="112">
        <v>86.04472268385986</v>
      </c>
      <c r="AA155" s="112">
        <v>59.799108321728681</v>
      </c>
      <c r="AB155" s="112">
        <v>66.045892095906183</v>
      </c>
      <c r="AC155" s="112">
        <v>88.47670976639634</v>
      </c>
      <c r="AD155" s="112">
        <v>38.877571106539783</v>
      </c>
      <c r="AE155" s="112">
        <v>36.834914839247695</v>
      </c>
      <c r="AF155" s="112">
        <v>54.977199933505815</v>
      </c>
      <c r="AG155" s="112">
        <v>54.027958201398192</v>
      </c>
      <c r="AH155" s="112">
        <v>44.558316596594004</v>
      </c>
      <c r="AI155" s="112">
        <v>26.03826876609439</v>
      </c>
      <c r="AJ155" s="112">
        <v>35.433557518681255</v>
      </c>
      <c r="AK155" s="112">
        <v>44.34405882659361</v>
      </c>
      <c r="AL155" s="112">
        <v>74.753157925945914</v>
      </c>
      <c r="AM155" s="112">
        <v>64.598862218371877</v>
      </c>
      <c r="AN155" s="356">
        <f>SUM(J155:AM156)</f>
        <v>2633.5875565981205</v>
      </c>
    </row>
    <row r="156" spans="1:40" outlineLevel="1">
      <c r="A156" s="20" t="s">
        <v>232</v>
      </c>
      <c r="E156" s="20" t="s">
        <v>181</v>
      </c>
      <c r="G156" s="52" t="s">
        <v>160</v>
      </c>
      <c r="J156" s="113">
        <v>0</v>
      </c>
      <c r="K156" s="113">
        <v>0</v>
      </c>
      <c r="L156" s="113">
        <v>0</v>
      </c>
      <c r="M156" s="113">
        <v>0</v>
      </c>
      <c r="N156" s="113">
        <v>0</v>
      </c>
      <c r="O156" s="112">
        <v>8.7696989500000004</v>
      </c>
      <c r="P156" s="112">
        <v>7.6697372399999999</v>
      </c>
      <c r="Q156" s="112">
        <v>6.6697372399999999</v>
      </c>
      <c r="R156" s="112">
        <v>5.6985596072885505</v>
      </c>
      <c r="S156" s="112">
        <v>18.315520268329813</v>
      </c>
      <c r="T156" s="112">
        <v>29.358566124667636</v>
      </c>
      <c r="U156" s="112">
        <v>30.462462799323255</v>
      </c>
      <c r="V156" s="112">
        <v>27.925510068395752</v>
      </c>
      <c r="W156" s="112">
        <v>34.796223645950732</v>
      </c>
      <c r="X156" s="112">
        <v>29.868690934582435</v>
      </c>
      <c r="Y156" s="112">
        <v>31.152587609238054</v>
      </c>
      <c r="Z156" s="112">
        <v>28.44563846565741</v>
      </c>
      <c r="AA156" s="112">
        <v>35.089822542256293</v>
      </c>
      <c r="AB156" s="112">
        <v>36.671826460454241</v>
      </c>
      <c r="AC156" s="112">
        <v>31.157750374325261</v>
      </c>
      <c r="AD156" s="112">
        <v>27.923097318458424</v>
      </c>
      <c r="AE156" s="112">
        <v>34.715191389207988</v>
      </c>
      <c r="AF156" s="112">
        <v>36.297157457277372</v>
      </c>
      <c r="AG156" s="112">
        <v>36.873653176205551</v>
      </c>
      <c r="AH156" s="112">
        <v>28.320814997509107</v>
      </c>
      <c r="AI156" s="112">
        <v>34.692915909723773</v>
      </c>
      <c r="AJ156" s="112">
        <v>36.270775694067012</v>
      </c>
      <c r="AK156" s="112">
        <v>36.987976446056678</v>
      </c>
      <c r="AL156" s="112">
        <v>36.88941341792993</v>
      </c>
      <c r="AM156" s="112">
        <v>37.207359117992318</v>
      </c>
    </row>
    <row r="157" spans="1:40" outlineLevel="1">
      <c r="A157" s="20" t="s">
        <v>233</v>
      </c>
      <c r="E157" s="20" t="s">
        <v>183</v>
      </c>
      <c r="G157" s="52" t="s">
        <v>147</v>
      </c>
      <c r="J157" s="113">
        <v>0</v>
      </c>
      <c r="K157" s="113">
        <v>0</v>
      </c>
      <c r="L157" s="113">
        <v>0</v>
      </c>
      <c r="M157" s="113">
        <v>0</v>
      </c>
      <c r="N157" s="113">
        <v>0</v>
      </c>
      <c r="O157" s="112">
        <v>46.770157128085536</v>
      </c>
      <c r="P157" s="112">
        <v>54.480117248840905</v>
      </c>
      <c r="Q157" s="112">
        <v>63.759901562811876</v>
      </c>
      <c r="R157" s="112">
        <v>64.339910909047617</v>
      </c>
      <c r="S157" s="112">
        <v>62.212330183104719</v>
      </c>
      <c r="T157" s="112">
        <v>43.928017227529217</v>
      </c>
      <c r="U157" s="112">
        <v>51.01906038842629</v>
      </c>
      <c r="V157" s="112">
        <v>55.072938707790186</v>
      </c>
      <c r="W157" s="112">
        <v>52.334825821966731</v>
      </c>
      <c r="X157" s="112">
        <v>40.514716709555238</v>
      </c>
      <c r="Y157" s="112">
        <v>64.414188889371786</v>
      </c>
      <c r="Z157" s="112">
        <v>64.395401404145659</v>
      </c>
      <c r="AA157" s="112">
        <v>64.376737099870709</v>
      </c>
      <c r="AB157" s="112">
        <v>64.358195899556591</v>
      </c>
      <c r="AC157" s="112">
        <v>66.145903247022744</v>
      </c>
      <c r="AD157" s="112">
        <v>73.813088991241941</v>
      </c>
      <c r="AE157" s="112">
        <v>77.787066167201331</v>
      </c>
      <c r="AF157" s="112">
        <v>80.109606464668474</v>
      </c>
      <c r="AG157" s="112">
        <v>81.067626228164357</v>
      </c>
      <c r="AH157" s="112">
        <v>74.152117100902245</v>
      </c>
      <c r="AI157" s="112">
        <v>73.591664963527947</v>
      </c>
      <c r="AJ157" s="112">
        <v>73.591664963527947</v>
      </c>
      <c r="AK157" s="112">
        <v>72.046966392719682</v>
      </c>
      <c r="AL157" s="112">
        <v>72.046966392719682</v>
      </c>
      <c r="AM157" s="112">
        <v>72.046966392719682</v>
      </c>
    </row>
    <row r="158" spans="1:40" outlineLevel="1">
      <c r="C158" s="23"/>
    </row>
    <row r="159" spans="1:40" outlineLevel="1">
      <c r="A159" s="20" t="s">
        <v>234</v>
      </c>
      <c r="E159" s="20" t="s">
        <v>185</v>
      </c>
      <c r="G159" s="52" t="s">
        <v>163</v>
      </c>
      <c r="J159" s="112">
        <v>100</v>
      </c>
      <c r="K159" s="112">
        <v>100</v>
      </c>
      <c r="L159" s="112">
        <v>100</v>
      </c>
      <c r="M159" s="112">
        <v>100</v>
      </c>
      <c r="N159" s="112">
        <v>100</v>
      </c>
      <c r="O159" s="112">
        <v>100</v>
      </c>
      <c r="P159" s="112">
        <v>100</v>
      </c>
      <c r="Q159" s="112">
        <v>100</v>
      </c>
      <c r="R159" s="112">
        <v>100</v>
      </c>
      <c r="S159" s="112">
        <v>100</v>
      </c>
      <c r="T159" s="112">
        <v>100</v>
      </c>
      <c r="U159" s="112">
        <v>100</v>
      </c>
      <c r="V159" s="112">
        <v>100</v>
      </c>
      <c r="W159" s="112">
        <v>100</v>
      </c>
      <c r="X159" s="112">
        <v>100</v>
      </c>
      <c r="Y159" s="112">
        <v>100</v>
      </c>
      <c r="Z159" s="112">
        <v>100</v>
      </c>
      <c r="AA159" s="112">
        <v>100</v>
      </c>
      <c r="AB159" s="112">
        <v>100</v>
      </c>
      <c r="AC159" s="112">
        <v>100</v>
      </c>
      <c r="AD159" s="112">
        <v>100</v>
      </c>
      <c r="AE159" s="112">
        <v>100</v>
      </c>
      <c r="AF159" s="112">
        <v>100</v>
      </c>
      <c r="AG159" s="112">
        <v>100</v>
      </c>
      <c r="AH159" s="112">
        <v>100</v>
      </c>
      <c r="AI159" s="112">
        <v>100</v>
      </c>
      <c r="AJ159" s="112">
        <v>100</v>
      </c>
      <c r="AK159" s="112">
        <v>100</v>
      </c>
      <c r="AL159" s="112">
        <v>100</v>
      </c>
      <c r="AM159" s="112">
        <v>100</v>
      </c>
    </row>
    <row r="160" spans="1:40" outlineLevel="1">
      <c r="A160" s="20" t="s">
        <v>235</v>
      </c>
      <c r="E160" s="20" t="s">
        <v>187</v>
      </c>
      <c r="G160" s="52" t="s">
        <v>163</v>
      </c>
      <c r="J160" s="112">
        <v>100</v>
      </c>
      <c r="K160" s="112">
        <v>100</v>
      </c>
      <c r="L160" s="112">
        <v>100</v>
      </c>
      <c r="M160" s="112">
        <v>100</v>
      </c>
      <c r="N160" s="112">
        <v>100</v>
      </c>
      <c r="O160" s="112">
        <v>100</v>
      </c>
      <c r="P160" s="112">
        <v>100</v>
      </c>
      <c r="Q160" s="112">
        <v>100</v>
      </c>
      <c r="R160" s="112">
        <v>100</v>
      </c>
      <c r="S160" s="112">
        <v>100</v>
      </c>
      <c r="T160" s="112">
        <v>100</v>
      </c>
      <c r="U160" s="112">
        <v>100</v>
      </c>
      <c r="V160" s="112">
        <v>100</v>
      </c>
      <c r="W160" s="112">
        <v>100</v>
      </c>
      <c r="X160" s="112">
        <v>100</v>
      </c>
      <c r="Y160" s="112">
        <v>100</v>
      </c>
      <c r="Z160" s="112">
        <v>100</v>
      </c>
      <c r="AA160" s="112">
        <v>100</v>
      </c>
      <c r="AB160" s="112">
        <v>100</v>
      </c>
      <c r="AC160" s="112">
        <v>100</v>
      </c>
      <c r="AD160" s="112">
        <v>100</v>
      </c>
      <c r="AE160" s="112">
        <v>100</v>
      </c>
      <c r="AF160" s="112">
        <v>100</v>
      </c>
      <c r="AG160" s="112">
        <v>100</v>
      </c>
      <c r="AH160" s="112">
        <v>100</v>
      </c>
      <c r="AI160" s="112">
        <v>100</v>
      </c>
      <c r="AJ160" s="112">
        <v>100</v>
      </c>
      <c r="AK160" s="112">
        <v>100</v>
      </c>
      <c r="AL160" s="112">
        <v>100</v>
      </c>
      <c r="AM160" s="112">
        <v>100</v>
      </c>
    </row>
    <row r="161" spans="1:40" outlineLevel="1">
      <c r="J161" s="316"/>
      <c r="K161" s="316"/>
      <c r="L161" s="316"/>
      <c r="M161" s="316"/>
      <c r="N161" s="316"/>
      <c r="O161" s="316"/>
      <c r="P161" s="316"/>
      <c r="Q161" s="316"/>
      <c r="R161" s="316"/>
      <c r="S161" s="316"/>
      <c r="T161" s="316"/>
      <c r="U161" s="316"/>
      <c r="V161" s="316"/>
      <c r="W161" s="316"/>
      <c r="X161" s="316"/>
      <c r="Y161" s="316"/>
      <c r="Z161" s="316"/>
      <c r="AA161" s="316"/>
      <c r="AB161" s="316"/>
      <c r="AC161" s="316"/>
      <c r="AD161" s="316"/>
      <c r="AE161" s="316"/>
      <c r="AF161" s="316"/>
      <c r="AG161" s="316"/>
      <c r="AH161" s="316"/>
      <c r="AI161" s="316"/>
      <c r="AJ161" s="316"/>
      <c r="AK161" s="316"/>
      <c r="AL161" s="316"/>
      <c r="AM161" s="316"/>
    </row>
    <row r="162" spans="1:40" outlineLevel="1">
      <c r="C162" s="23" t="s">
        <v>188</v>
      </c>
      <c r="J162" s="119"/>
      <c r="K162" s="119"/>
      <c r="L162" s="119"/>
      <c r="M162" s="119"/>
      <c r="N162" s="119"/>
    </row>
    <row r="163" spans="1:40" outlineLevel="1">
      <c r="A163" s="20" t="s">
        <v>236</v>
      </c>
      <c r="E163" s="20" t="s">
        <v>190</v>
      </c>
      <c r="G163" s="52" t="s">
        <v>191</v>
      </c>
      <c r="J163" s="172">
        <v>1398.453</v>
      </c>
      <c r="K163" s="172">
        <v>1417.202</v>
      </c>
      <c r="L163" s="93">
        <v>1435.7470000000001</v>
      </c>
      <c r="M163" s="93">
        <v>1443</v>
      </c>
      <c r="N163" s="93">
        <v>1455.6</v>
      </c>
      <c r="O163" s="93">
        <v>1467.3000000000002</v>
      </c>
      <c r="P163" s="93">
        <v>1478.9</v>
      </c>
      <c r="Q163" s="93">
        <v>1490.3000000000002</v>
      </c>
      <c r="R163" s="93">
        <v>1501.6</v>
      </c>
      <c r="S163" s="93">
        <v>1512.8</v>
      </c>
      <c r="T163" s="93">
        <f>S163*100.75%</f>
        <v>1524.146</v>
      </c>
      <c r="U163" s="93">
        <f t="shared" ref="U163" si="229">T163*100.75%</f>
        <v>1535.5770950000001</v>
      </c>
      <c r="V163" s="93">
        <f t="shared" ref="V163" si="230">U163*100.75%</f>
        <v>1547.0939232125002</v>
      </c>
      <c r="W163" s="93">
        <f t="shared" ref="W163" si="231">V163*100.75%</f>
        <v>1558.6971276365939</v>
      </c>
      <c r="X163" s="93">
        <f t="shared" ref="X163" si="232">W163*100.75%</f>
        <v>1570.3873560938684</v>
      </c>
      <c r="Y163" s="93">
        <f t="shared" ref="Y163" si="233">X163*100.75%</f>
        <v>1582.1652612645726</v>
      </c>
      <c r="Z163" s="93">
        <f t="shared" ref="Z163" si="234">Y163*100.75%</f>
        <v>1594.031500724057</v>
      </c>
      <c r="AA163" s="93">
        <f t="shared" ref="AA163" si="235">Z163*100.75%</f>
        <v>1605.9867369794874</v>
      </c>
      <c r="AB163" s="93">
        <f t="shared" ref="AB163" si="236">AA163*100.75%</f>
        <v>1618.0316375068337</v>
      </c>
      <c r="AC163" s="93">
        <f t="shared" ref="AC163" si="237">AB163*100.75%</f>
        <v>1630.1668747881351</v>
      </c>
      <c r="AD163" s="93">
        <f t="shared" ref="AD163" si="238">AC163*100.75%</f>
        <v>1642.3931263490463</v>
      </c>
      <c r="AE163" s="93">
        <f t="shared" ref="AE163" si="239">AD163*100.75%</f>
        <v>1654.7110747966642</v>
      </c>
      <c r="AF163" s="93">
        <f t="shared" ref="AF163" si="240">AE163*100.75%</f>
        <v>1667.1214078576393</v>
      </c>
      <c r="AG163" s="93">
        <f t="shared" ref="AG163" si="241">AF163*100.75%</f>
        <v>1679.6248184165718</v>
      </c>
      <c r="AH163" s="93">
        <f t="shared" ref="AH163" si="242">AG163*100.75%</f>
        <v>1692.2220045546962</v>
      </c>
      <c r="AI163" s="93">
        <f t="shared" ref="AI163" si="243">AH163*100.75%</f>
        <v>1704.9136695888565</v>
      </c>
      <c r="AJ163" s="93">
        <f t="shared" ref="AJ163" si="244">AI163*100.75%</f>
        <v>1717.7005221107729</v>
      </c>
      <c r="AK163" s="93">
        <f t="shared" ref="AK163" si="245">AJ163*100.75%</f>
        <v>1730.5832760266037</v>
      </c>
      <c r="AL163" s="93">
        <f t="shared" ref="AL163" si="246">AK163*100.75%</f>
        <v>1743.5626505968032</v>
      </c>
      <c r="AM163" s="93">
        <f t="shared" ref="AM163" si="247">AL163*100.75%</f>
        <v>1756.6393704762793</v>
      </c>
    </row>
    <row r="164" spans="1:40" outlineLevel="1">
      <c r="A164" s="20" t="s">
        <v>237</v>
      </c>
      <c r="E164" s="20" t="s">
        <v>193</v>
      </c>
      <c r="G164" s="52" t="s">
        <v>163</v>
      </c>
      <c r="J164" s="112">
        <f>34732 / 249211 * 100</f>
        <v>13.936784491856299</v>
      </c>
      <c r="K164" s="112">
        <v>18</v>
      </c>
      <c r="L164" s="112">
        <v>18.899999999999999</v>
      </c>
      <c r="M164" s="112">
        <v>19.899999999999999</v>
      </c>
      <c r="N164" s="112">
        <v>19.899999999999999</v>
      </c>
      <c r="O164" s="112">
        <f t="shared" ref="O164" si="248">N164</f>
        <v>19.899999999999999</v>
      </c>
      <c r="P164" s="112">
        <v>20</v>
      </c>
      <c r="Q164" s="112">
        <v>20</v>
      </c>
      <c r="R164" s="112">
        <v>19.399999999999999</v>
      </c>
      <c r="S164" s="112">
        <f t="shared" ref="S164" si="249">R164</f>
        <v>19.399999999999999</v>
      </c>
      <c r="T164" s="112">
        <f t="shared" ref="T164" si="250">S164</f>
        <v>19.399999999999999</v>
      </c>
      <c r="U164" s="112">
        <f t="shared" ref="U164" si="251">T164</f>
        <v>19.399999999999999</v>
      </c>
      <c r="V164" s="112">
        <f t="shared" ref="V164" si="252">U164</f>
        <v>19.399999999999999</v>
      </c>
      <c r="W164" s="112">
        <f t="shared" ref="W164" si="253">V164</f>
        <v>19.399999999999999</v>
      </c>
      <c r="X164" s="112">
        <f t="shared" ref="X164" si="254">W164</f>
        <v>19.399999999999999</v>
      </c>
      <c r="Y164" s="112">
        <f t="shared" ref="Y164" si="255">X164</f>
        <v>19.399999999999999</v>
      </c>
      <c r="Z164" s="112">
        <f t="shared" ref="Z164" si="256">Y164</f>
        <v>19.399999999999999</v>
      </c>
      <c r="AA164" s="112">
        <f t="shared" ref="AA164" si="257">Z164</f>
        <v>19.399999999999999</v>
      </c>
      <c r="AB164" s="112">
        <f t="shared" ref="AB164" si="258">AA164</f>
        <v>19.399999999999999</v>
      </c>
      <c r="AC164" s="112">
        <f t="shared" ref="AC164" si="259">AB164</f>
        <v>19.399999999999999</v>
      </c>
      <c r="AD164" s="112">
        <f t="shared" ref="AD164" si="260">AC164</f>
        <v>19.399999999999999</v>
      </c>
      <c r="AE164" s="112">
        <f t="shared" ref="AE164" si="261">AD164</f>
        <v>19.399999999999999</v>
      </c>
      <c r="AF164" s="112">
        <f t="shared" ref="AF164" si="262">AE164</f>
        <v>19.399999999999999</v>
      </c>
      <c r="AG164" s="112">
        <f t="shared" ref="AG164" si="263">AF164</f>
        <v>19.399999999999999</v>
      </c>
      <c r="AH164" s="112">
        <f t="shared" ref="AH164" si="264">AG164</f>
        <v>19.399999999999999</v>
      </c>
      <c r="AI164" s="112">
        <f t="shared" ref="AI164" si="265">AH164</f>
        <v>19.399999999999999</v>
      </c>
      <c r="AJ164" s="112">
        <f t="shared" ref="AJ164" si="266">AI164</f>
        <v>19.399999999999999</v>
      </c>
      <c r="AK164" s="112">
        <f t="shared" ref="AK164" si="267">AJ164</f>
        <v>19.399999999999999</v>
      </c>
      <c r="AL164" s="112">
        <f t="shared" ref="AL164" si="268">AK164</f>
        <v>19.399999999999999</v>
      </c>
      <c r="AM164" s="112">
        <f t="shared" ref="AM164" si="269">AL164</f>
        <v>19.399999999999999</v>
      </c>
    </row>
    <row r="165" spans="1:40" outlineLevel="1"/>
    <row r="167" spans="1:40">
      <c r="A167" s="24" t="s">
        <v>238</v>
      </c>
      <c r="B167" s="24"/>
      <c r="C167" s="56"/>
      <c r="D167" s="24"/>
      <c r="E167" s="24"/>
      <c r="F167" s="75"/>
      <c r="G167" s="75"/>
      <c r="H167" s="24"/>
      <c r="I167" s="24"/>
      <c r="J167" s="24"/>
      <c r="K167" s="24"/>
      <c r="L167" s="24"/>
      <c r="M167" s="24"/>
      <c r="N167" s="24"/>
      <c r="O167" s="24"/>
      <c r="P167" s="24"/>
      <c r="Q167" s="75"/>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3"/>
    </row>
    <row r="169" spans="1:40" outlineLevel="1">
      <c r="B169" s="114" t="s">
        <v>176</v>
      </c>
      <c r="C169" s="118"/>
      <c r="D169" s="118"/>
      <c r="E169" s="118"/>
    </row>
    <row r="170" spans="1:40" outlineLevel="1"/>
    <row r="171" spans="1:40" outlineLevel="1">
      <c r="C171" s="23" t="s">
        <v>239</v>
      </c>
    </row>
    <row r="172" spans="1:40" outlineLevel="1">
      <c r="A172" s="20" t="s">
        <v>240</v>
      </c>
      <c r="E172" s="20" t="s">
        <v>179</v>
      </c>
      <c r="G172" s="52" t="s">
        <v>160</v>
      </c>
      <c r="J172" s="113">
        <v>0</v>
      </c>
      <c r="K172" s="113">
        <v>0</v>
      </c>
      <c r="L172" s="113">
        <v>0</v>
      </c>
      <c r="M172" s="113">
        <v>0</v>
      </c>
      <c r="N172" s="112">
        <v>0</v>
      </c>
      <c r="O172" s="112">
        <v>0</v>
      </c>
      <c r="P172" s="112">
        <v>0</v>
      </c>
      <c r="Q172" s="112">
        <v>0</v>
      </c>
      <c r="R172" s="112">
        <v>0</v>
      </c>
      <c r="S172" s="112">
        <v>0</v>
      </c>
      <c r="T172" s="112">
        <v>0</v>
      </c>
      <c r="U172" s="112">
        <v>0</v>
      </c>
      <c r="V172" s="112">
        <v>0</v>
      </c>
      <c r="W172" s="112">
        <v>0</v>
      </c>
      <c r="X172" s="112">
        <v>0</v>
      </c>
      <c r="Y172" s="112">
        <v>0</v>
      </c>
      <c r="Z172" s="112">
        <v>0</v>
      </c>
      <c r="AA172" s="112">
        <v>0</v>
      </c>
      <c r="AB172" s="112">
        <v>0</v>
      </c>
      <c r="AC172" s="112">
        <v>0</v>
      </c>
      <c r="AD172" s="112">
        <v>0</v>
      </c>
      <c r="AE172" s="112">
        <v>0</v>
      </c>
      <c r="AF172" s="112">
        <v>0</v>
      </c>
      <c r="AG172" s="112">
        <v>0</v>
      </c>
      <c r="AH172" s="112">
        <v>0</v>
      </c>
      <c r="AI172" s="112">
        <v>0</v>
      </c>
      <c r="AJ172" s="112">
        <v>0</v>
      </c>
      <c r="AK172" s="112">
        <v>0</v>
      </c>
      <c r="AL172" s="112">
        <v>0</v>
      </c>
      <c r="AM172" s="112">
        <v>0</v>
      </c>
    </row>
    <row r="173" spans="1:40" outlineLevel="1">
      <c r="A173" s="20" t="s">
        <v>241</v>
      </c>
      <c r="E173" s="20" t="s">
        <v>181</v>
      </c>
      <c r="G173" s="52" t="s">
        <v>160</v>
      </c>
      <c r="J173" s="113">
        <v>0</v>
      </c>
      <c r="K173" s="113">
        <v>0</v>
      </c>
      <c r="L173" s="113">
        <v>0</v>
      </c>
      <c r="M173" s="113">
        <v>0</v>
      </c>
      <c r="N173" s="112">
        <v>0</v>
      </c>
      <c r="O173" s="112">
        <v>0</v>
      </c>
      <c r="P173" s="112">
        <v>0</v>
      </c>
      <c r="Q173" s="112">
        <v>0</v>
      </c>
      <c r="R173" s="112">
        <v>0</v>
      </c>
      <c r="S173" s="112">
        <v>0</v>
      </c>
      <c r="T173" s="112">
        <v>0</v>
      </c>
      <c r="U173" s="112">
        <v>0</v>
      </c>
      <c r="V173" s="112">
        <v>0</v>
      </c>
      <c r="W173" s="112">
        <v>0</v>
      </c>
      <c r="X173" s="112">
        <v>0</v>
      </c>
      <c r="Y173" s="112">
        <v>0</v>
      </c>
      <c r="Z173" s="112">
        <v>0</v>
      </c>
      <c r="AA173" s="112">
        <v>0</v>
      </c>
      <c r="AB173" s="112">
        <v>0</v>
      </c>
      <c r="AC173" s="112">
        <v>0</v>
      </c>
      <c r="AD173" s="112">
        <v>0</v>
      </c>
      <c r="AE173" s="112">
        <v>0</v>
      </c>
      <c r="AF173" s="112">
        <v>0</v>
      </c>
      <c r="AG173" s="112">
        <v>0</v>
      </c>
      <c r="AH173" s="112">
        <v>0</v>
      </c>
      <c r="AI173" s="112">
        <v>0</v>
      </c>
      <c r="AJ173" s="112">
        <v>0</v>
      </c>
      <c r="AK173" s="112">
        <v>0</v>
      </c>
      <c r="AL173" s="112">
        <v>0</v>
      </c>
      <c r="AM173" s="112">
        <v>0</v>
      </c>
    </row>
    <row r="174" spans="1:40" outlineLevel="1">
      <c r="A174" s="20" t="s">
        <v>242</v>
      </c>
      <c r="E174" s="20" t="s">
        <v>183</v>
      </c>
      <c r="G174" s="52" t="s">
        <v>147</v>
      </c>
      <c r="J174" s="113">
        <v>0</v>
      </c>
      <c r="K174" s="113">
        <v>0</v>
      </c>
      <c r="L174" s="113">
        <v>0</v>
      </c>
      <c r="M174" s="113">
        <v>0</v>
      </c>
      <c r="N174" s="113">
        <v>0</v>
      </c>
      <c r="O174" s="113">
        <v>0</v>
      </c>
      <c r="P174" s="113">
        <v>0</v>
      </c>
      <c r="Q174" s="113">
        <v>0</v>
      </c>
      <c r="R174" s="113">
        <v>0</v>
      </c>
      <c r="S174" s="113">
        <v>0</v>
      </c>
      <c r="T174" s="113">
        <v>0</v>
      </c>
      <c r="U174" s="113">
        <v>0</v>
      </c>
      <c r="V174" s="113">
        <v>0</v>
      </c>
      <c r="W174" s="113">
        <v>0</v>
      </c>
      <c r="X174" s="113">
        <v>0</v>
      </c>
      <c r="Y174" s="113">
        <v>0</v>
      </c>
      <c r="Z174" s="113">
        <v>0</v>
      </c>
      <c r="AA174" s="113">
        <v>0</v>
      </c>
      <c r="AB174" s="113">
        <v>0</v>
      </c>
      <c r="AC174" s="113">
        <v>0</v>
      </c>
      <c r="AD174" s="113">
        <v>0</v>
      </c>
      <c r="AE174" s="113">
        <v>0</v>
      </c>
      <c r="AF174" s="113">
        <v>0</v>
      </c>
      <c r="AG174" s="113">
        <v>0</v>
      </c>
      <c r="AH174" s="113">
        <v>0</v>
      </c>
      <c r="AI174" s="113">
        <v>0</v>
      </c>
      <c r="AJ174" s="113">
        <v>0</v>
      </c>
      <c r="AK174" s="113">
        <v>0</v>
      </c>
      <c r="AL174" s="113">
        <v>0</v>
      </c>
      <c r="AM174" s="113">
        <v>0</v>
      </c>
    </row>
    <row r="175" spans="1:40" outlineLevel="1">
      <c r="C175" s="23"/>
    </row>
    <row r="176" spans="1:40" outlineLevel="1">
      <c r="A176" s="20" t="s">
        <v>243</v>
      </c>
      <c r="E176" s="20" t="s">
        <v>185</v>
      </c>
      <c r="G176" s="52" t="s">
        <v>163</v>
      </c>
      <c r="J176" s="112">
        <v>100</v>
      </c>
      <c r="K176" s="112">
        <v>100</v>
      </c>
      <c r="L176" s="112">
        <v>100</v>
      </c>
      <c r="M176" s="112">
        <v>100</v>
      </c>
      <c r="N176" s="112">
        <v>100</v>
      </c>
      <c r="O176" s="112">
        <v>100</v>
      </c>
      <c r="P176" s="112">
        <v>100</v>
      </c>
      <c r="Q176" s="112">
        <v>100</v>
      </c>
      <c r="R176" s="112">
        <v>100</v>
      </c>
      <c r="S176" s="112">
        <v>100</v>
      </c>
      <c r="T176" s="112">
        <v>100</v>
      </c>
      <c r="U176" s="112">
        <v>100</v>
      </c>
      <c r="V176" s="112">
        <v>100</v>
      </c>
      <c r="W176" s="112">
        <v>100</v>
      </c>
      <c r="X176" s="112">
        <v>100</v>
      </c>
      <c r="Y176" s="112">
        <v>100</v>
      </c>
      <c r="Z176" s="112">
        <v>100</v>
      </c>
      <c r="AA176" s="112">
        <v>100</v>
      </c>
      <c r="AB176" s="112">
        <v>100</v>
      </c>
      <c r="AC176" s="112">
        <v>100</v>
      </c>
      <c r="AD176" s="112">
        <v>100</v>
      </c>
      <c r="AE176" s="112">
        <v>100</v>
      </c>
      <c r="AF176" s="112">
        <v>100</v>
      </c>
      <c r="AG176" s="112">
        <v>100</v>
      </c>
      <c r="AH176" s="112">
        <v>100</v>
      </c>
      <c r="AI176" s="112">
        <v>100</v>
      </c>
      <c r="AJ176" s="112">
        <v>100</v>
      </c>
      <c r="AK176" s="112">
        <v>100</v>
      </c>
      <c r="AL176" s="112">
        <v>100</v>
      </c>
      <c r="AM176" s="112">
        <v>100</v>
      </c>
    </row>
    <row r="177" spans="1:40" outlineLevel="1">
      <c r="A177" s="20" t="s">
        <v>244</v>
      </c>
      <c r="E177" s="20" t="s">
        <v>187</v>
      </c>
      <c r="G177" s="52" t="s">
        <v>163</v>
      </c>
      <c r="J177" s="112">
        <v>100</v>
      </c>
      <c r="K177" s="112">
        <v>100</v>
      </c>
      <c r="L177" s="112">
        <v>100</v>
      </c>
      <c r="M177" s="112">
        <v>100</v>
      </c>
      <c r="N177" s="112">
        <v>100</v>
      </c>
      <c r="O177" s="112">
        <v>100</v>
      </c>
      <c r="P177" s="112">
        <v>100</v>
      </c>
      <c r="Q177" s="112">
        <v>100</v>
      </c>
      <c r="R177" s="112">
        <v>100</v>
      </c>
      <c r="S177" s="112">
        <v>100</v>
      </c>
      <c r="T177" s="112">
        <v>100</v>
      </c>
      <c r="U177" s="112">
        <v>100</v>
      </c>
      <c r="V177" s="112">
        <v>100</v>
      </c>
      <c r="W177" s="112">
        <v>100</v>
      </c>
      <c r="X177" s="112">
        <v>100</v>
      </c>
      <c r="Y177" s="112">
        <v>100</v>
      </c>
      <c r="Z177" s="112">
        <v>100</v>
      </c>
      <c r="AA177" s="112">
        <v>100</v>
      </c>
      <c r="AB177" s="112">
        <v>100</v>
      </c>
      <c r="AC177" s="112">
        <v>100</v>
      </c>
      <c r="AD177" s="112">
        <v>100</v>
      </c>
      <c r="AE177" s="112">
        <v>100</v>
      </c>
      <c r="AF177" s="112">
        <v>100</v>
      </c>
      <c r="AG177" s="112">
        <v>100</v>
      </c>
      <c r="AH177" s="112">
        <v>100</v>
      </c>
      <c r="AI177" s="112">
        <v>100</v>
      </c>
      <c r="AJ177" s="112">
        <v>100</v>
      </c>
      <c r="AK177" s="112">
        <v>100</v>
      </c>
      <c r="AL177" s="112">
        <v>100</v>
      </c>
      <c r="AM177" s="112">
        <v>100</v>
      </c>
    </row>
    <row r="178" spans="1:40" outlineLevel="1">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c r="AK178" s="316"/>
      <c r="AL178" s="316"/>
      <c r="AM178" s="316"/>
    </row>
    <row r="179" spans="1:40" outlineLevel="1">
      <c r="C179" s="23" t="s">
        <v>188</v>
      </c>
      <c r="J179" s="119"/>
      <c r="K179" s="119"/>
      <c r="L179" s="119"/>
      <c r="M179" s="119"/>
      <c r="N179" s="119"/>
    </row>
    <row r="180" spans="1:40" outlineLevel="1">
      <c r="A180" s="20" t="s">
        <v>245</v>
      </c>
      <c r="E180" s="20" t="s">
        <v>190</v>
      </c>
      <c r="G180" s="52" t="s">
        <v>191</v>
      </c>
      <c r="J180" s="172">
        <v>1398.453</v>
      </c>
      <c r="K180" s="172">
        <v>1417.202</v>
      </c>
      <c r="L180" s="93">
        <v>1435.7470000000001</v>
      </c>
      <c r="M180" s="93">
        <v>1443</v>
      </c>
      <c r="N180" s="93">
        <v>1455.6</v>
      </c>
      <c r="O180" s="93">
        <v>1467.3000000000002</v>
      </c>
      <c r="P180" s="93">
        <v>1478.9</v>
      </c>
      <c r="Q180" s="93">
        <v>1490.3000000000002</v>
      </c>
      <c r="R180" s="93">
        <v>1501.6</v>
      </c>
      <c r="S180" s="93">
        <v>1512.8</v>
      </c>
      <c r="T180" s="93">
        <f>S180*100.75%</f>
        <v>1524.146</v>
      </c>
      <c r="U180" s="93">
        <f t="shared" ref="U180" si="270">T180*100.75%</f>
        <v>1535.5770950000001</v>
      </c>
      <c r="V180" s="93">
        <f t="shared" ref="V180" si="271">U180*100.75%</f>
        <v>1547.0939232125002</v>
      </c>
      <c r="W180" s="93">
        <f t="shared" ref="W180" si="272">V180*100.75%</f>
        <v>1558.6971276365939</v>
      </c>
      <c r="X180" s="93">
        <f t="shared" ref="X180" si="273">W180*100.75%</f>
        <v>1570.3873560938684</v>
      </c>
      <c r="Y180" s="93">
        <f t="shared" ref="Y180" si="274">X180*100.75%</f>
        <v>1582.1652612645726</v>
      </c>
      <c r="Z180" s="93">
        <f t="shared" ref="Z180" si="275">Y180*100.75%</f>
        <v>1594.031500724057</v>
      </c>
      <c r="AA180" s="93">
        <f t="shared" ref="AA180" si="276">Z180*100.75%</f>
        <v>1605.9867369794874</v>
      </c>
      <c r="AB180" s="93">
        <f t="shared" ref="AB180" si="277">AA180*100.75%</f>
        <v>1618.0316375068337</v>
      </c>
      <c r="AC180" s="93">
        <f t="shared" ref="AC180" si="278">AB180*100.75%</f>
        <v>1630.1668747881351</v>
      </c>
      <c r="AD180" s="93">
        <f t="shared" ref="AD180" si="279">AC180*100.75%</f>
        <v>1642.3931263490463</v>
      </c>
      <c r="AE180" s="93">
        <f t="shared" ref="AE180" si="280">AD180*100.75%</f>
        <v>1654.7110747966642</v>
      </c>
      <c r="AF180" s="93">
        <f t="shared" ref="AF180" si="281">AE180*100.75%</f>
        <v>1667.1214078576393</v>
      </c>
      <c r="AG180" s="93">
        <f t="shared" ref="AG180" si="282">AF180*100.75%</f>
        <v>1679.6248184165718</v>
      </c>
      <c r="AH180" s="93">
        <f t="shared" ref="AH180" si="283">AG180*100.75%</f>
        <v>1692.2220045546962</v>
      </c>
      <c r="AI180" s="93">
        <f t="shared" ref="AI180" si="284">AH180*100.75%</f>
        <v>1704.9136695888565</v>
      </c>
      <c r="AJ180" s="93">
        <f t="shared" ref="AJ180" si="285">AI180*100.75%</f>
        <v>1717.7005221107729</v>
      </c>
      <c r="AK180" s="93">
        <f t="shared" ref="AK180" si="286">AJ180*100.75%</f>
        <v>1730.5832760266037</v>
      </c>
      <c r="AL180" s="93">
        <f t="shared" ref="AL180" si="287">AK180*100.75%</f>
        <v>1743.5626505968032</v>
      </c>
      <c r="AM180" s="93">
        <f t="shared" ref="AM180" si="288">AL180*100.75%</f>
        <v>1756.6393704762793</v>
      </c>
    </row>
    <row r="181" spans="1:40" outlineLevel="1">
      <c r="A181" s="20" t="s">
        <v>246</v>
      </c>
      <c r="E181" s="20" t="s">
        <v>193</v>
      </c>
      <c r="G181" s="52" t="s">
        <v>163</v>
      </c>
      <c r="J181" s="112">
        <f>34732 / 249211 * 100</f>
        <v>13.936784491856299</v>
      </c>
      <c r="K181" s="112">
        <v>18</v>
      </c>
      <c r="L181" s="112">
        <v>18.899999999999999</v>
      </c>
      <c r="M181" s="112">
        <v>19.899999999999999</v>
      </c>
      <c r="N181" s="112">
        <v>19.899999999999999</v>
      </c>
      <c r="O181" s="112">
        <f t="shared" ref="O181" si="289">N181</f>
        <v>19.899999999999999</v>
      </c>
      <c r="P181" s="112">
        <v>20</v>
      </c>
      <c r="Q181" s="112">
        <v>20</v>
      </c>
      <c r="R181" s="112">
        <v>19.399999999999999</v>
      </c>
      <c r="S181" s="112">
        <f t="shared" ref="S181" si="290">R181</f>
        <v>19.399999999999999</v>
      </c>
      <c r="T181" s="112">
        <f t="shared" ref="T181" si="291">S181</f>
        <v>19.399999999999999</v>
      </c>
      <c r="U181" s="112">
        <f t="shared" ref="U181" si="292">T181</f>
        <v>19.399999999999999</v>
      </c>
      <c r="V181" s="112">
        <f t="shared" ref="V181" si="293">U181</f>
        <v>19.399999999999999</v>
      </c>
      <c r="W181" s="112">
        <f t="shared" ref="W181" si="294">V181</f>
        <v>19.399999999999999</v>
      </c>
      <c r="X181" s="112">
        <f t="shared" ref="X181" si="295">W181</f>
        <v>19.399999999999999</v>
      </c>
      <c r="Y181" s="112">
        <f t="shared" ref="Y181" si="296">X181</f>
        <v>19.399999999999999</v>
      </c>
      <c r="Z181" s="112">
        <f t="shared" ref="Z181" si="297">Y181</f>
        <v>19.399999999999999</v>
      </c>
      <c r="AA181" s="112">
        <f t="shared" ref="AA181" si="298">Z181</f>
        <v>19.399999999999999</v>
      </c>
      <c r="AB181" s="112">
        <f t="shared" ref="AB181" si="299">AA181</f>
        <v>19.399999999999999</v>
      </c>
      <c r="AC181" s="112">
        <f t="shared" ref="AC181" si="300">AB181</f>
        <v>19.399999999999999</v>
      </c>
      <c r="AD181" s="112">
        <f t="shared" ref="AD181" si="301">AC181</f>
        <v>19.399999999999999</v>
      </c>
      <c r="AE181" s="112">
        <f t="shared" ref="AE181" si="302">AD181</f>
        <v>19.399999999999999</v>
      </c>
      <c r="AF181" s="112">
        <f t="shared" ref="AF181" si="303">AE181</f>
        <v>19.399999999999999</v>
      </c>
      <c r="AG181" s="112">
        <f t="shared" ref="AG181" si="304">AF181</f>
        <v>19.399999999999999</v>
      </c>
      <c r="AH181" s="112">
        <f t="shared" ref="AH181" si="305">AG181</f>
        <v>19.399999999999999</v>
      </c>
      <c r="AI181" s="112">
        <f t="shared" ref="AI181" si="306">AH181</f>
        <v>19.399999999999999</v>
      </c>
      <c r="AJ181" s="112">
        <f t="shared" ref="AJ181" si="307">AI181</f>
        <v>19.399999999999999</v>
      </c>
      <c r="AK181" s="112">
        <f t="shared" ref="AK181" si="308">AJ181</f>
        <v>19.399999999999999</v>
      </c>
      <c r="AL181" s="112">
        <f t="shared" ref="AL181" si="309">AK181</f>
        <v>19.399999999999999</v>
      </c>
      <c r="AM181" s="112">
        <f t="shared" ref="AM181" si="310">AL181</f>
        <v>19.399999999999999</v>
      </c>
    </row>
    <row r="182" spans="1:40" outlineLevel="1"/>
    <row r="184" spans="1:40">
      <c r="A184" s="24" t="s">
        <v>247</v>
      </c>
      <c r="B184" s="24"/>
      <c r="C184" s="56"/>
      <c r="D184" s="24"/>
      <c r="E184" s="24"/>
      <c r="F184" s="75"/>
      <c r="G184" s="75"/>
      <c r="H184" s="24"/>
      <c r="I184" s="24"/>
      <c r="J184" s="24"/>
      <c r="K184" s="24"/>
      <c r="L184" s="24"/>
      <c r="M184" s="24"/>
      <c r="N184" s="24"/>
      <c r="O184" s="24"/>
      <c r="P184" s="24"/>
      <c r="Q184" s="75"/>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3"/>
    </row>
    <row r="186" spans="1:40" outlineLevel="1">
      <c r="B186" s="114" t="s">
        <v>176</v>
      </c>
      <c r="C186" s="118"/>
      <c r="D186" s="118"/>
      <c r="E186" s="118"/>
    </row>
    <row r="187" spans="1:40" outlineLevel="1"/>
    <row r="188" spans="1:40" outlineLevel="1">
      <c r="C188" s="23" t="s">
        <v>248</v>
      </c>
    </row>
    <row r="189" spans="1:40" outlineLevel="1">
      <c r="A189" s="20" t="s">
        <v>249</v>
      </c>
      <c r="E189" s="20" t="s">
        <v>179</v>
      </c>
      <c r="G189" s="52" t="s">
        <v>160</v>
      </c>
      <c r="J189" s="113">
        <v>0</v>
      </c>
      <c r="K189" s="113">
        <v>0</v>
      </c>
      <c r="L189" s="113">
        <v>0</v>
      </c>
      <c r="M189" s="113">
        <v>0</v>
      </c>
      <c r="N189" s="113">
        <v>0</v>
      </c>
      <c r="O189" s="113">
        <v>0</v>
      </c>
      <c r="P189" s="113">
        <v>0</v>
      </c>
      <c r="Q189" s="113">
        <v>0</v>
      </c>
      <c r="R189" s="113">
        <v>0</v>
      </c>
      <c r="S189" s="113">
        <v>0</v>
      </c>
      <c r="T189" s="113">
        <v>0</v>
      </c>
      <c r="U189" s="113">
        <v>0</v>
      </c>
      <c r="V189" s="113">
        <v>0</v>
      </c>
      <c r="W189" s="113">
        <v>0</v>
      </c>
      <c r="X189" s="113">
        <v>0</v>
      </c>
      <c r="Y189" s="113">
        <v>0</v>
      </c>
      <c r="Z189" s="113">
        <v>0</v>
      </c>
      <c r="AA189" s="113">
        <v>0</v>
      </c>
      <c r="AB189" s="113">
        <v>0</v>
      </c>
      <c r="AC189" s="113">
        <v>0</v>
      </c>
      <c r="AD189" s="113">
        <v>0</v>
      </c>
      <c r="AE189" s="113">
        <v>0</v>
      </c>
      <c r="AF189" s="113">
        <v>0</v>
      </c>
      <c r="AG189" s="113">
        <v>0</v>
      </c>
      <c r="AH189" s="113">
        <v>0</v>
      </c>
      <c r="AI189" s="113">
        <v>0</v>
      </c>
      <c r="AJ189" s="113">
        <v>0</v>
      </c>
      <c r="AK189" s="113">
        <v>0</v>
      </c>
      <c r="AL189" s="113">
        <v>0</v>
      </c>
      <c r="AM189" s="113">
        <v>0</v>
      </c>
    </row>
    <row r="190" spans="1:40" outlineLevel="1">
      <c r="A190" s="20" t="s">
        <v>250</v>
      </c>
      <c r="E190" s="20" t="s">
        <v>181</v>
      </c>
      <c r="G190" s="52" t="s">
        <v>160</v>
      </c>
      <c r="J190" s="113">
        <v>0</v>
      </c>
      <c r="K190" s="113">
        <v>0</v>
      </c>
      <c r="L190" s="113">
        <v>0</v>
      </c>
      <c r="M190" s="113">
        <v>0</v>
      </c>
      <c r="N190" s="113">
        <v>0</v>
      </c>
      <c r="O190" s="113">
        <v>0</v>
      </c>
      <c r="P190" s="113">
        <v>0</v>
      </c>
      <c r="Q190" s="113">
        <v>0</v>
      </c>
      <c r="R190" s="113">
        <v>0</v>
      </c>
      <c r="S190" s="113">
        <v>0</v>
      </c>
      <c r="T190" s="113">
        <v>0</v>
      </c>
      <c r="U190" s="113">
        <v>0</v>
      </c>
      <c r="V190" s="113">
        <v>0</v>
      </c>
      <c r="W190" s="113">
        <v>0</v>
      </c>
      <c r="X190" s="113">
        <v>0</v>
      </c>
      <c r="Y190" s="113">
        <v>0</v>
      </c>
      <c r="Z190" s="113">
        <v>0</v>
      </c>
      <c r="AA190" s="113">
        <v>0</v>
      </c>
      <c r="AB190" s="113">
        <v>0</v>
      </c>
      <c r="AC190" s="113">
        <v>0</v>
      </c>
      <c r="AD190" s="113">
        <v>0</v>
      </c>
      <c r="AE190" s="113">
        <v>0</v>
      </c>
      <c r="AF190" s="113">
        <v>0</v>
      </c>
      <c r="AG190" s="113">
        <v>0</v>
      </c>
      <c r="AH190" s="113">
        <v>0</v>
      </c>
      <c r="AI190" s="113">
        <v>0</v>
      </c>
      <c r="AJ190" s="113">
        <v>0</v>
      </c>
      <c r="AK190" s="113">
        <v>0</v>
      </c>
      <c r="AL190" s="113">
        <v>0</v>
      </c>
      <c r="AM190" s="113">
        <v>0</v>
      </c>
    </row>
    <row r="191" spans="1:40" outlineLevel="1">
      <c r="A191" s="20" t="s">
        <v>251</v>
      </c>
      <c r="E191" s="20" t="s">
        <v>183</v>
      </c>
      <c r="G191" s="52" t="s">
        <v>147</v>
      </c>
      <c r="J191" s="113">
        <v>0</v>
      </c>
      <c r="K191" s="113">
        <v>0</v>
      </c>
      <c r="L191" s="113">
        <v>0</v>
      </c>
      <c r="M191" s="113">
        <v>0</v>
      </c>
      <c r="N191" s="113">
        <v>0</v>
      </c>
      <c r="O191" s="113">
        <v>0</v>
      </c>
      <c r="P191" s="113">
        <v>0</v>
      </c>
      <c r="Q191" s="113">
        <v>0</v>
      </c>
      <c r="R191" s="113">
        <v>0</v>
      </c>
      <c r="S191" s="113">
        <v>0</v>
      </c>
      <c r="T191" s="113">
        <v>0</v>
      </c>
      <c r="U191" s="113">
        <v>0</v>
      </c>
      <c r="V191" s="113">
        <v>0</v>
      </c>
      <c r="W191" s="113">
        <v>0</v>
      </c>
      <c r="X191" s="113">
        <v>0</v>
      </c>
      <c r="Y191" s="113">
        <v>0</v>
      </c>
      <c r="Z191" s="113">
        <v>0</v>
      </c>
      <c r="AA191" s="113">
        <v>0</v>
      </c>
      <c r="AB191" s="113">
        <v>0</v>
      </c>
      <c r="AC191" s="113">
        <v>0</v>
      </c>
      <c r="AD191" s="113">
        <v>0</v>
      </c>
      <c r="AE191" s="113">
        <v>0</v>
      </c>
      <c r="AF191" s="113">
        <v>0</v>
      </c>
      <c r="AG191" s="113">
        <v>0</v>
      </c>
      <c r="AH191" s="113">
        <v>0</v>
      </c>
      <c r="AI191" s="113">
        <v>0</v>
      </c>
      <c r="AJ191" s="113">
        <v>0</v>
      </c>
      <c r="AK191" s="113">
        <v>0</v>
      </c>
      <c r="AL191" s="113">
        <v>0</v>
      </c>
      <c r="AM191" s="113">
        <v>0</v>
      </c>
    </row>
    <row r="192" spans="1:40" outlineLevel="1">
      <c r="C192" s="23"/>
    </row>
    <row r="193" spans="1:40" outlineLevel="1">
      <c r="A193" s="20" t="s">
        <v>252</v>
      </c>
      <c r="E193" s="20" t="s">
        <v>185</v>
      </c>
      <c r="G193" s="52" t="s">
        <v>163</v>
      </c>
      <c r="J193" s="112">
        <v>100</v>
      </c>
      <c r="K193" s="112">
        <v>100</v>
      </c>
      <c r="L193" s="112">
        <v>100</v>
      </c>
      <c r="M193" s="112">
        <v>100</v>
      </c>
      <c r="N193" s="112">
        <v>100</v>
      </c>
      <c r="O193" s="112">
        <v>100</v>
      </c>
      <c r="P193" s="112">
        <v>100</v>
      </c>
      <c r="Q193" s="112">
        <v>100</v>
      </c>
      <c r="R193" s="112">
        <v>100</v>
      </c>
      <c r="S193" s="112">
        <v>100</v>
      </c>
      <c r="T193" s="112">
        <v>100</v>
      </c>
      <c r="U193" s="112">
        <v>100</v>
      </c>
      <c r="V193" s="112">
        <v>100</v>
      </c>
      <c r="W193" s="112">
        <v>100</v>
      </c>
      <c r="X193" s="112">
        <v>100</v>
      </c>
      <c r="Y193" s="112">
        <v>100</v>
      </c>
      <c r="Z193" s="112">
        <v>100</v>
      </c>
      <c r="AA193" s="112">
        <v>100</v>
      </c>
      <c r="AB193" s="112">
        <v>100</v>
      </c>
      <c r="AC193" s="112">
        <v>100</v>
      </c>
      <c r="AD193" s="112">
        <v>100</v>
      </c>
      <c r="AE193" s="112">
        <v>100</v>
      </c>
      <c r="AF193" s="112">
        <v>100</v>
      </c>
      <c r="AG193" s="112">
        <v>100</v>
      </c>
      <c r="AH193" s="112">
        <v>100</v>
      </c>
      <c r="AI193" s="112">
        <v>100</v>
      </c>
      <c r="AJ193" s="112">
        <v>100</v>
      </c>
      <c r="AK193" s="112">
        <v>100</v>
      </c>
      <c r="AL193" s="112">
        <v>100</v>
      </c>
      <c r="AM193" s="112">
        <v>100</v>
      </c>
    </row>
    <row r="194" spans="1:40" outlineLevel="1">
      <c r="A194" s="20" t="s">
        <v>253</v>
      </c>
      <c r="E194" s="20" t="s">
        <v>187</v>
      </c>
      <c r="G194" s="52" t="s">
        <v>163</v>
      </c>
      <c r="J194" s="112">
        <v>100</v>
      </c>
      <c r="K194" s="112">
        <v>100</v>
      </c>
      <c r="L194" s="112">
        <v>100</v>
      </c>
      <c r="M194" s="112">
        <v>100</v>
      </c>
      <c r="N194" s="112">
        <v>100</v>
      </c>
      <c r="O194" s="112">
        <v>100</v>
      </c>
      <c r="P194" s="112">
        <v>100</v>
      </c>
      <c r="Q194" s="112">
        <v>100</v>
      </c>
      <c r="R194" s="112">
        <v>100</v>
      </c>
      <c r="S194" s="112">
        <v>100</v>
      </c>
      <c r="T194" s="112">
        <v>100</v>
      </c>
      <c r="U194" s="112">
        <v>100</v>
      </c>
      <c r="V194" s="112">
        <v>100</v>
      </c>
      <c r="W194" s="112">
        <v>100</v>
      </c>
      <c r="X194" s="112">
        <v>100</v>
      </c>
      <c r="Y194" s="112">
        <v>100</v>
      </c>
      <c r="Z194" s="112">
        <v>100</v>
      </c>
      <c r="AA194" s="112">
        <v>100</v>
      </c>
      <c r="AB194" s="112">
        <v>100</v>
      </c>
      <c r="AC194" s="112">
        <v>100</v>
      </c>
      <c r="AD194" s="112">
        <v>100</v>
      </c>
      <c r="AE194" s="112">
        <v>100</v>
      </c>
      <c r="AF194" s="112">
        <v>100</v>
      </c>
      <c r="AG194" s="112">
        <v>100</v>
      </c>
      <c r="AH194" s="112">
        <v>100</v>
      </c>
      <c r="AI194" s="112">
        <v>100</v>
      </c>
      <c r="AJ194" s="112">
        <v>100</v>
      </c>
      <c r="AK194" s="112">
        <v>100</v>
      </c>
      <c r="AL194" s="112">
        <v>100</v>
      </c>
      <c r="AM194" s="112">
        <v>100</v>
      </c>
    </row>
    <row r="195" spans="1:40" outlineLevel="1">
      <c r="J195" s="316"/>
      <c r="K195" s="316"/>
      <c r="L195" s="316"/>
      <c r="M195" s="316"/>
      <c r="N195" s="316"/>
      <c r="O195" s="316"/>
      <c r="P195" s="316"/>
      <c r="Q195" s="316"/>
      <c r="R195" s="316"/>
      <c r="S195" s="316"/>
      <c r="T195" s="316"/>
      <c r="U195" s="316"/>
      <c r="V195" s="316"/>
      <c r="W195" s="316"/>
      <c r="X195" s="316"/>
      <c r="Y195" s="316"/>
      <c r="Z195" s="316"/>
      <c r="AA195" s="316"/>
      <c r="AB195" s="316"/>
      <c r="AC195" s="316"/>
      <c r="AD195" s="316"/>
      <c r="AE195" s="316"/>
      <c r="AF195" s="316"/>
      <c r="AG195" s="316"/>
      <c r="AH195" s="316"/>
      <c r="AI195" s="316"/>
      <c r="AJ195" s="316"/>
      <c r="AK195" s="316"/>
      <c r="AL195" s="316"/>
      <c r="AM195" s="316"/>
    </row>
    <row r="196" spans="1:40" outlineLevel="1">
      <c r="C196" s="23" t="s">
        <v>188</v>
      </c>
      <c r="J196" s="119"/>
      <c r="K196" s="119"/>
      <c r="L196" s="119"/>
      <c r="M196" s="119"/>
      <c r="N196" s="119"/>
    </row>
    <row r="197" spans="1:40" outlineLevel="1">
      <c r="A197" s="20" t="s">
        <v>254</v>
      </c>
      <c r="E197" s="20" t="s">
        <v>190</v>
      </c>
      <c r="G197" s="52" t="s">
        <v>191</v>
      </c>
      <c r="J197" s="172">
        <v>1398.453</v>
      </c>
      <c r="K197" s="172">
        <v>1417.202</v>
      </c>
      <c r="L197" s="93">
        <v>1435.7470000000001</v>
      </c>
      <c r="M197" s="93">
        <v>1443</v>
      </c>
      <c r="N197" s="93">
        <v>1455.6</v>
      </c>
      <c r="O197" s="93">
        <v>1467.3000000000002</v>
      </c>
      <c r="P197" s="93">
        <v>1478.9</v>
      </c>
      <c r="Q197" s="93">
        <v>1490.3000000000002</v>
      </c>
      <c r="R197" s="93">
        <v>1501.6</v>
      </c>
      <c r="S197" s="93">
        <v>1512.8</v>
      </c>
      <c r="T197" s="93">
        <f>S197*100.75%</f>
        <v>1524.146</v>
      </c>
      <c r="U197" s="93">
        <f t="shared" ref="U197" si="311">T197*100.75%</f>
        <v>1535.5770950000001</v>
      </c>
      <c r="V197" s="93">
        <f t="shared" ref="V197" si="312">U197*100.75%</f>
        <v>1547.0939232125002</v>
      </c>
      <c r="W197" s="93">
        <f t="shared" ref="W197" si="313">V197*100.75%</f>
        <v>1558.6971276365939</v>
      </c>
      <c r="X197" s="93">
        <f t="shared" ref="X197" si="314">W197*100.75%</f>
        <v>1570.3873560938684</v>
      </c>
      <c r="Y197" s="93">
        <f t="shared" ref="Y197" si="315">X197*100.75%</f>
        <v>1582.1652612645726</v>
      </c>
      <c r="Z197" s="93">
        <f t="shared" ref="Z197" si="316">Y197*100.75%</f>
        <v>1594.031500724057</v>
      </c>
      <c r="AA197" s="93">
        <f t="shared" ref="AA197" si="317">Z197*100.75%</f>
        <v>1605.9867369794874</v>
      </c>
      <c r="AB197" s="93">
        <f t="shared" ref="AB197" si="318">AA197*100.75%</f>
        <v>1618.0316375068337</v>
      </c>
      <c r="AC197" s="93">
        <f t="shared" ref="AC197" si="319">AB197*100.75%</f>
        <v>1630.1668747881351</v>
      </c>
      <c r="AD197" s="93">
        <f t="shared" ref="AD197" si="320">AC197*100.75%</f>
        <v>1642.3931263490463</v>
      </c>
      <c r="AE197" s="93">
        <f t="shared" ref="AE197" si="321">AD197*100.75%</f>
        <v>1654.7110747966642</v>
      </c>
      <c r="AF197" s="93">
        <f t="shared" ref="AF197" si="322">AE197*100.75%</f>
        <v>1667.1214078576393</v>
      </c>
      <c r="AG197" s="93">
        <f t="shared" ref="AG197" si="323">AF197*100.75%</f>
        <v>1679.6248184165718</v>
      </c>
      <c r="AH197" s="93">
        <f t="shared" ref="AH197" si="324">AG197*100.75%</f>
        <v>1692.2220045546962</v>
      </c>
      <c r="AI197" s="93">
        <f t="shared" ref="AI197" si="325">AH197*100.75%</f>
        <v>1704.9136695888565</v>
      </c>
      <c r="AJ197" s="93">
        <f t="shared" ref="AJ197" si="326">AI197*100.75%</f>
        <v>1717.7005221107729</v>
      </c>
      <c r="AK197" s="93">
        <f t="shared" ref="AK197" si="327">AJ197*100.75%</f>
        <v>1730.5832760266037</v>
      </c>
      <c r="AL197" s="93">
        <f t="shared" ref="AL197" si="328">AK197*100.75%</f>
        <v>1743.5626505968032</v>
      </c>
      <c r="AM197" s="93">
        <f t="shared" ref="AM197" si="329">AL197*100.75%</f>
        <v>1756.6393704762793</v>
      </c>
    </row>
    <row r="198" spans="1:40" outlineLevel="1">
      <c r="A198" s="20" t="s">
        <v>255</v>
      </c>
      <c r="E198" s="20" t="s">
        <v>193</v>
      </c>
      <c r="G198" s="52" t="s">
        <v>163</v>
      </c>
      <c r="J198" s="112">
        <f>34732 / 249211 * 100</f>
        <v>13.936784491856299</v>
      </c>
      <c r="K198" s="112">
        <v>18</v>
      </c>
      <c r="L198" s="112">
        <v>18.899999999999999</v>
      </c>
      <c r="M198" s="112">
        <v>19.899999999999999</v>
      </c>
      <c r="N198" s="112">
        <v>19.899999999999999</v>
      </c>
      <c r="O198" s="112">
        <f t="shared" ref="O198" si="330">N198</f>
        <v>19.899999999999999</v>
      </c>
      <c r="P198" s="112">
        <v>20</v>
      </c>
      <c r="Q198" s="112">
        <v>20</v>
      </c>
      <c r="R198" s="112">
        <v>19.399999999999999</v>
      </c>
      <c r="S198" s="112">
        <f t="shared" ref="S198" si="331">R198</f>
        <v>19.399999999999999</v>
      </c>
      <c r="T198" s="112">
        <f t="shared" ref="T198" si="332">S198</f>
        <v>19.399999999999999</v>
      </c>
      <c r="U198" s="112">
        <f t="shared" ref="U198" si="333">T198</f>
        <v>19.399999999999999</v>
      </c>
      <c r="V198" s="112">
        <f t="shared" ref="V198" si="334">U198</f>
        <v>19.399999999999999</v>
      </c>
      <c r="W198" s="112">
        <f t="shared" ref="W198" si="335">V198</f>
        <v>19.399999999999999</v>
      </c>
      <c r="X198" s="112">
        <f t="shared" ref="X198" si="336">W198</f>
        <v>19.399999999999999</v>
      </c>
      <c r="Y198" s="112">
        <f t="shared" ref="Y198" si="337">X198</f>
        <v>19.399999999999999</v>
      </c>
      <c r="Z198" s="112">
        <f t="shared" ref="Z198" si="338">Y198</f>
        <v>19.399999999999999</v>
      </c>
      <c r="AA198" s="112">
        <f t="shared" ref="AA198" si="339">Z198</f>
        <v>19.399999999999999</v>
      </c>
      <c r="AB198" s="112">
        <f t="shared" ref="AB198" si="340">AA198</f>
        <v>19.399999999999999</v>
      </c>
      <c r="AC198" s="112">
        <f t="shared" ref="AC198" si="341">AB198</f>
        <v>19.399999999999999</v>
      </c>
      <c r="AD198" s="112">
        <f t="shared" ref="AD198" si="342">AC198</f>
        <v>19.399999999999999</v>
      </c>
      <c r="AE198" s="112">
        <f t="shared" ref="AE198" si="343">AD198</f>
        <v>19.399999999999999</v>
      </c>
      <c r="AF198" s="112">
        <f t="shared" ref="AF198" si="344">AE198</f>
        <v>19.399999999999999</v>
      </c>
      <c r="AG198" s="112">
        <f t="shared" ref="AG198" si="345">AF198</f>
        <v>19.399999999999999</v>
      </c>
      <c r="AH198" s="112">
        <f t="shared" ref="AH198" si="346">AG198</f>
        <v>19.399999999999999</v>
      </c>
      <c r="AI198" s="112">
        <f t="shared" ref="AI198" si="347">AH198</f>
        <v>19.399999999999999</v>
      </c>
      <c r="AJ198" s="112">
        <f t="shared" ref="AJ198" si="348">AI198</f>
        <v>19.399999999999999</v>
      </c>
      <c r="AK198" s="112">
        <f t="shared" ref="AK198" si="349">AJ198</f>
        <v>19.399999999999999</v>
      </c>
      <c r="AL198" s="112">
        <f t="shared" ref="AL198" si="350">AK198</f>
        <v>19.399999999999999</v>
      </c>
      <c r="AM198" s="112">
        <f t="shared" ref="AM198" si="351">AL198</f>
        <v>19.399999999999999</v>
      </c>
    </row>
    <row r="199" spans="1:40" outlineLevel="1"/>
    <row r="201" spans="1:40">
      <c r="A201" s="24" t="s">
        <v>256</v>
      </c>
      <c r="B201" s="24"/>
      <c r="C201" s="56"/>
      <c r="D201" s="24"/>
      <c r="E201" s="24"/>
      <c r="F201" s="75"/>
      <c r="G201" s="75"/>
      <c r="H201" s="24"/>
      <c r="I201" s="24"/>
      <c r="J201" s="24"/>
      <c r="K201" s="24"/>
      <c r="L201" s="24"/>
      <c r="M201" s="24"/>
      <c r="N201" s="24"/>
      <c r="O201" s="24"/>
      <c r="P201" s="24"/>
      <c r="Q201" s="75"/>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3"/>
    </row>
    <row r="203" spans="1:40" hidden="1" outlineLevel="1">
      <c r="B203" s="114" t="s">
        <v>176</v>
      </c>
      <c r="C203" s="118"/>
      <c r="D203" s="118"/>
      <c r="E203" s="118"/>
    </row>
    <row r="204" spans="1:40" hidden="1" outlineLevel="1"/>
    <row r="205" spans="1:40" hidden="1" outlineLevel="1">
      <c r="C205" s="23" t="s">
        <v>257</v>
      </c>
    </row>
    <row r="206" spans="1:40" hidden="1" outlineLevel="1">
      <c r="A206" s="20" t="s">
        <v>258</v>
      </c>
      <c r="E206" s="20" t="s">
        <v>179</v>
      </c>
      <c r="G206" s="52" t="s">
        <v>160</v>
      </c>
      <c r="J206" s="113">
        <v>0</v>
      </c>
      <c r="K206" s="113">
        <v>0</v>
      </c>
      <c r="L206" s="113">
        <v>0</v>
      </c>
      <c r="M206" s="113">
        <v>0</v>
      </c>
      <c r="N206" s="113">
        <v>0</v>
      </c>
      <c r="O206" s="113">
        <v>0</v>
      </c>
      <c r="P206" s="113">
        <v>0</v>
      </c>
      <c r="Q206" s="113">
        <v>0</v>
      </c>
      <c r="R206" s="113">
        <v>0</v>
      </c>
      <c r="S206" s="113">
        <v>0</v>
      </c>
      <c r="T206" s="113">
        <v>0</v>
      </c>
      <c r="U206" s="113">
        <v>0</v>
      </c>
      <c r="V206" s="113">
        <v>0</v>
      </c>
      <c r="W206" s="113">
        <v>0</v>
      </c>
      <c r="X206" s="113">
        <v>0</v>
      </c>
      <c r="Y206" s="113">
        <v>0</v>
      </c>
      <c r="Z206" s="113">
        <v>0</v>
      </c>
      <c r="AA206" s="113">
        <v>0</v>
      </c>
      <c r="AB206" s="113">
        <v>0</v>
      </c>
      <c r="AC206" s="113">
        <v>0</v>
      </c>
      <c r="AD206" s="113">
        <v>0</v>
      </c>
      <c r="AE206" s="113">
        <v>0</v>
      </c>
      <c r="AF206" s="113">
        <v>0</v>
      </c>
      <c r="AG206" s="113">
        <v>0</v>
      </c>
      <c r="AH206" s="113">
        <v>0</v>
      </c>
      <c r="AI206" s="113">
        <v>0</v>
      </c>
      <c r="AJ206" s="113">
        <v>0</v>
      </c>
      <c r="AK206" s="113">
        <v>0</v>
      </c>
      <c r="AL206" s="113">
        <v>0</v>
      </c>
      <c r="AM206" s="113">
        <v>0</v>
      </c>
    </row>
    <row r="207" spans="1:40" hidden="1" outlineLevel="1">
      <c r="A207" s="20" t="s">
        <v>259</v>
      </c>
      <c r="E207" s="20" t="s">
        <v>181</v>
      </c>
      <c r="G207" s="52" t="s">
        <v>160</v>
      </c>
      <c r="J207" s="113">
        <v>0</v>
      </c>
      <c r="K207" s="113">
        <v>0</v>
      </c>
      <c r="L207" s="113">
        <v>0</v>
      </c>
      <c r="M207" s="113">
        <v>0</v>
      </c>
      <c r="N207" s="113">
        <v>0</v>
      </c>
      <c r="O207" s="113">
        <v>0</v>
      </c>
      <c r="P207" s="113">
        <v>0</v>
      </c>
      <c r="Q207" s="113">
        <v>0</v>
      </c>
      <c r="R207" s="113">
        <v>0</v>
      </c>
      <c r="S207" s="113">
        <v>0</v>
      </c>
      <c r="T207" s="113">
        <v>0</v>
      </c>
      <c r="U207" s="113">
        <v>0</v>
      </c>
      <c r="V207" s="113">
        <v>0</v>
      </c>
      <c r="W207" s="113">
        <v>0</v>
      </c>
      <c r="X207" s="113">
        <v>0</v>
      </c>
      <c r="Y207" s="113">
        <v>0</v>
      </c>
      <c r="Z207" s="113">
        <v>0</v>
      </c>
      <c r="AA207" s="113">
        <v>0</v>
      </c>
      <c r="AB207" s="113">
        <v>0</v>
      </c>
      <c r="AC207" s="113">
        <v>0</v>
      </c>
      <c r="AD207" s="113">
        <v>0</v>
      </c>
      <c r="AE207" s="113">
        <v>0</v>
      </c>
      <c r="AF207" s="113">
        <v>0</v>
      </c>
      <c r="AG207" s="113">
        <v>0</v>
      </c>
      <c r="AH207" s="113">
        <v>0</v>
      </c>
      <c r="AI207" s="113">
        <v>0</v>
      </c>
      <c r="AJ207" s="113">
        <v>0</v>
      </c>
      <c r="AK207" s="113">
        <v>0</v>
      </c>
      <c r="AL207" s="113">
        <v>0</v>
      </c>
      <c r="AM207" s="113">
        <v>0</v>
      </c>
    </row>
    <row r="208" spans="1:40" hidden="1" outlineLevel="1">
      <c r="A208" s="20" t="s">
        <v>260</v>
      </c>
      <c r="E208" s="20" t="s">
        <v>183</v>
      </c>
      <c r="G208" s="52" t="s">
        <v>147</v>
      </c>
      <c r="J208" s="113">
        <v>0</v>
      </c>
      <c r="K208" s="113">
        <v>0</v>
      </c>
      <c r="L208" s="113">
        <v>0</v>
      </c>
      <c r="M208" s="113">
        <v>0</v>
      </c>
      <c r="N208" s="113">
        <v>0</v>
      </c>
      <c r="O208" s="113">
        <v>0</v>
      </c>
      <c r="P208" s="113">
        <v>0</v>
      </c>
      <c r="Q208" s="113">
        <v>0</v>
      </c>
      <c r="R208" s="113">
        <v>0</v>
      </c>
      <c r="S208" s="113">
        <v>0</v>
      </c>
      <c r="T208" s="113">
        <v>0</v>
      </c>
      <c r="U208" s="113">
        <v>0</v>
      </c>
      <c r="V208" s="113">
        <v>0</v>
      </c>
      <c r="W208" s="113">
        <v>0</v>
      </c>
      <c r="X208" s="113">
        <v>0</v>
      </c>
      <c r="Y208" s="113">
        <v>0</v>
      </c>
      <c r="Z208" s="113">
        <v>0</v>
      </c>
      <c r="AA208" s="113">
        <v>0</v>
      </c>
      <c r="AB208" s="113">
        <v>0</v>
      </c>
      <c r="AC208" s="113">
        <v>0</v>
      </c>
      <c r="AD208" s="113">
        <v>0</v>
      </c>
      <c r="AE208" s="113">
        <v>0</v>
      </c>
      <c r="AF208" s="113">
        <v>0</v>
      </c>
      <c r="AG208" s="113">
        <v>0</v>
      </c>
      <c r="AH208" s="113">
        <v>0</v>
      </c>
      <c r="AI208" s="113">
        <v>0</v>
      </c>
      <c r="AJ208" s="113">
        <v>0</v>
      </c>
      <c r="AK208" s="113">
        <v>0</v>
      </c>
      <c r="AL208" s="113">
        <v>0</v>
      </c>
      <c r="AM208" s="113">
        <v>0</v>
      </c>
    </row>
    <row r="209" spans="1:41" hidden="1" outlineLevel="1">
      <c r="C209" s="23"/>
    </row>
    <row r="210" spans="1:41" hidden="1" outlineLevel="1">
      <c r="A210" s="20" t="s">
        <v>261</v>
      </c>
      <c r="E210" s="20" t="s">
        <v>185</v>
      </c>
      <c r="G210" s="52" t="s">
        <v>163</v>
      </c>
      <c r="J210" s="112">
        <v>100</v>
      </c>
      <c r="K210" s="112">
        <v>100</v>
      </c>
      <c r="L210" s="112">
        <v>100</v>
      </c>
      <c r="M210" s="112">
        <v>100</v>
      </c>
      <c r="N210" s="112">
        <v>100</v>
      </c>
      <c r="O210" s="112">
        <v>100</v>
      </c>
      <c r="P210" s="112">
        <v>100</v>
      </c>
      <c r="Q210" s="112">
        <v>100</v>
      </c>
      <c r="R210" s="112">
        <v>100</v>
      </c>
      <c r="S210" s="112">
        <v>100</v>
      </c>
      <c r="T210" s="112">
        <v>100</v>
      </c>
      <c r="U210" s="112">
        <v>100</v>
      </c>
      <c r="V210" s="112">
        <v>100</v>
      </c>
      <c r="W210" s="112">
        <v>100</v>
      </c>
      <c r="X210" s="112">
        <v>100</v>
      </c>
      <c r="Y210" s="112">
        <v>100</v>
      </c>
      <c r="Z210" s="112">
        <v>100</v>
      </c>
      <c r="AA210" s="112">
        <v>100</v>
      </c>
      <c r="AB210" s="112">
        <v>100</v>
      </c>
      <c r="AC210" s="112">
        <v>100</v>
      </c>
      <c r="AD210" s="112">
        <v>100</v>
      </c>
      <c r="AE210" s="112">
        <v>100</v>
      </c>
      <c r="AF210" s="112">
        <v>100</v>
      </c>
      <c r="AG210" s="112">
        <v>100</v>
      </c>
      <c r="AH210" s="112">
        <v>100</v>
      </c>
      <c r="AI210" s="112">
        <v>100</v>
      </c>
      <c r="AJ210" s="112">
        <v>100</v>
      </c>
      <c r="AK210" s="112">
        <v>100</v>
      </c>
      <c r="AL210" s="112">
        <v>100</v>
      </c>
      <c r="AM210" s="112">
        <v>100</v>
      </c>
    </row>
    <row r="211" spans="1:41" hidden="1" outlineLevel="1">
      <c r="A211" s="20" t="s">
        <v>262</v>
      </c>
      <c r="E211" s="20" t="s">
        <v>187</v>
      </c>
      <c r="G211" s="52" t="s">
        <v>163</v>
      </c>
      <c r="J211" s="112">
        <v>100</v>
      </c>
      <c r="K211" s="112">
        <v>100</v>
      </c>
      <c r="L211" s="112">
        <v>100</v>
      </c>
      <c r="M211" s="112">
        <v>100</v>
      </c>
      <c r="N211" s="112">
        <v>100</v>
      </c>
      <c r="O211" s="112">
        <v>100</v>
      </c>
      <c r="P211" s="112">
        <v>100</v>
      </c>
      <c r="Q211" s="112">
        <v>100</v>
      </c>
      <c r="R211" s="112">
        <v>100</v>
      </c>
      <c r="S211" s="112">
        <v>100</v>
      </c>
      <c r="T211" s="112">
        <v>100</v>
      </c>
      <c r="U211" s="112">
        <v>100</v>
      </c>
      <c r="V211" s="112">
        <v>100</v>
      </c>
      <c r="W211" s="112">
        <v>100</v>
      </c>
      <c r="X211" s="112">
        <v>100</v>
      </c>
      <c r="Y211" s="112">
        <v>100</v>
      </c>
      <c r="Z211" s="112">
        <v>100</v>
      </c>
      <c r="AA211" s="112">
        <v>100</v>
      </c>
      <c r="AB211" s="112">
        <v>100</v>
      </c>
      <c r="AC211" s="112">
        <v>100</v>
      </c>
      <c r="AD211" s="112">
        <v>100</v>
      </c>
      <c r="AE211" s="112">
        <v>100</v>
      </c>
      <c r="AF211" s="112">
        <v>100</v>
      </c>
      <c r="AG211" s="112">
        <v>100</v>
      </c>
      <c r="AH211" s="112">
        <v>100</v>
      </c>
      <c r="AI211" s="112">
        <v>100</v>
      </c>
      <c r="AJ211" s="112">
        <v>100</v>
      </c>
      <c r="AK211" s="112">
        <v>100</v>
      </c>
      <c r="AL211" s="112">
        <v>100</v>
      </c>
      <c r="AM211" s="112">
        <v>100</v>
      </c>
    </row>
    <row r="212" spans="1:41" hidden="1" outlineLevel="1">
      <c r="J212" s="316"/>
      <c r="K212" s="316"/>
      <c r="L212" s="316"/>
      <c r="M212" s="316"/>
      <c r="N212" s="316"/>
      <c r="O212" s="316"/>
      <c r="P212" s="316"/>
      <c r="Q212" s="316"/>
      <c r="R212" s="316"/>
      <c r="S212" s="316"/>
      <c r="T212" s="316"/>
      <c r="U212" s="316"/>
      <c r="V212" s="316"/>
      <c r="W212" s="316"/>
      <c r="X212" s="316"/>
      <c r="Y212" s="316"/>
      <c r="Z212" s="316"/>
      <c r="AA212" s="316"/>
      <c r="AB212" s="316"/>
      <c r="AC212" s="316"/>
      <c r="AD212" s="316"/>
      <c r="AE212" s="316"/>
      <c r="AF212" s="316"/>
      <c r="AG212" s="316"/>
      <c r="AH212" s="316"/>
      <c r="AI212" s="316"/>
      <c r="AJ212" s="316"/>
      <c r="AK212" s="316"/>
      <c r="AL212" s="316"/>
      <c r="AM212" s="316"/>
    </row>
    <row r="213" spans="1:41" hidden="1" outlineLevel="1">
      <c r="C213" s="23" t="s">
        <v>188</v>
      </c>
      <c r="J213" s="119"/>
      <c r="K213" s="119"/>
      <c r="L213" s="119"/>
      <c r="M213" s="119"/>
      <c r="N213" s="119"/>
    </row>
    <row r="214" spans="1:41" hidden="1" outlineLevel="1">
      <c r="A214" s="20" t="s">
        <v>263</v>
      </c>
      <c r="E214" s="20" t="s">
        <v>190</v>
      </c>
      <c r="G214" s="52" t="s">
        <v>191</v>
      </c>
      <c r="J214" s="172">
        <v>1398.453</v>
      </c>
      <c r="K214" s="172">
        <v>1417.202</v>
      </c>
      <c r="L214" s="93">
        <v>1435.7470000000001</v>
      </c>
      <c r="M214" s="93">
        <v>1443</v>
      </c>
      <c r="N214" s="93">
        <v>1455.6</v>
      </c>
      <c r="O214" s="93">
        <v>1467.3000000000002</v>
      </c>
      <c r="P214" s="93">
        <v>1478.9</v>
      </c>
      <c r="Q214" s="93">
        <v>1490.3000000000002</v>
      </c>
      <c r="R214" s="93">
        <v>1501.6</v>
      </c>
      <c r="S214" s="93">
        <v>1512.8</v>
      </c>
      <c r="T214" s="93">
        <f>S214*100.75%</f>
        <v>1524.146</v>
      </c>
      <c r="U214" s="93">
        <f t="shared" ref="U214" si="352">T214*100.75%</f>
        <v>1535.5770950000001</v>
      </c>
      <c r="V214" s="93">
        <f t="shared" ref="V214" si="353">U214*100.75%</f>
        <v>1547.0939232125002</v>
      </c>
      <c r="W214" s="93">
        <f t="shared" ref="W214" si="354">V214*100.75%</f>
        <v>1558.6971276365939</v>
      </c>
      <c r="X214" s="93">
        <f t="shared" ref="X214" si="355">W214*100.75%</f>
        <v>1570.3873560938684</v>
      </c>
      <c r="Y214" s="93">
        <f t="shared" ref="Y214" si="356">X214*100.75%</f>
        <v>1582.1652612645726</v>
      </c>
      <c r="Z214" s="93">
        <f t="shared" ref="Z214" si="357">Y214*100.75%</f>
        <v>1594.031500724057</v>
      </c>
      <c r="AA214" s="93">
        <f t="shared" ref="AA214" si="358">Z214*100.75%</f>
        <v>1605.9867369794874</v>
      </c>
      <c r="AB214" s="93">
        <f t="shared" ref="AB214" si="359">AA214*100.75%</f>
        <v>1618.0316375068337</v>
      </c>
      <c r="AC214" s="93">
        <f t="shared" ref="AC214" si="360">AB214*100.75%</f>
        <v>1630.1668747881351</v>
      </c>
      <c r="AD214" s="93">
        <f t="shared" ref="AD214" si="361">AC214*100.75%</f>
        <v>1642.3931263490463</v>
      </c>
      <c r="AE214" s="93">
        <f t="shared" ref="AE214" si="362">AD214*100.75%</f>
        <v>1654.7110747966642</v>
      </c>
      <c r="AF214" s="93">
        <f t="shared" ref="AF214" si="363">AE214*100.75%</f>
        <v>1667.1214078576393</v>
      </c>
      <c r="AG214" s="93">
        <f t="shared" ref="AG214" si="364">AF214*100.75%</f>
        <v>1679.6248184165718</v>
      </c>
      <c r="AH214" s="93">
        <f t="shared" ref="AH214" si="365">AG214*100.75%</f>
        <v>1692.2220045546962</v>
      </c>
      <c r="AI214" s="93">
        <f t="shared" ref="AI214" si="366">AH214*100.75%</f>
        <v>1704.9136695888565</v>
      </c>
      <c r="AJ214" s="93">
        <f t="shared" ref="AJ214" si="367">AI214*100.75%</f>
        <v>1717.7005221107729</v>
      </c>
      <c r="AK214" s="93">
        <f t="shared" ref="AK214" si="368">AJ214*100.75%</f>
        <v>1730.5832760266037</v>
      </c>
      <c r="AL214" s="93">
        <f t="shared" ref="AL214" si="369">AK214*100.75%</f>
        <v>1743.5626505968032</v>
      </c>
      <c r="AM214" s="93">
        <f t="shared" ref="AM214" si="370">AL214*100.75%</f>
        <v>1756.6393704762793</v>
      </c>
    </row>
    <row r="215" spans="1:41" hidden="1" outlineLevel="1">
      <c r="A215" s="20" t="s">
        <v>264</v>
      </c>
      <c r="E215" s="20" t="s">
        <v>193</v>
      </c>
      <c r="G215" s="52" t="s">
        <v>163</v>
      </c>
      <c r="J215" s="112">
        <f>34732 / 249211 * 100</f>
        <v>13.936784491856299</v>
      </c>
      <c r="K215" s="112">
        <v>18</v>
      </c>
      <c r="L215" s="112">
        <v>18.899999999999999</v>
      </c>
      <c r="M215" s="112">
        <v>19.899999999999999</v>
      </c>
      <c r="N215" s="112">
        <v>19.899999999999999</v>
      </c>
      <c r="O215" s="112">
        <f t="shared" ref="O215" si="371">N215</f>
        <v>19.899999999999999</v>
      </c>
      <c r="P215" s="112">
        <v>20</v>
      </c>
      <c r="Q215" s="112">
        <v>20</v>
      </c>
      <c r="R215" s="112">
        <v>19.399999999999999</v>
      </c>
      <c r="S215" s="112">
        <f t="shared" ref="S215" si="372">R215</f>
        <v>19.399999999999999</v>
      </c>
      <c r="T215" s="112">
        <f t="shared" ref="T215" si="373">S215</f>
        <v>19.399999999999999</v>
      </c>
      <c r="U215" s="112">
        <f t="shared" ref="U215" si="374">T215</f>
        <v>19.399999999999999</v>
      </c>
      <c r="V215" s="112">
        <f t="shared" ref="V215" si="375">U215</f>
        <v>19.399999999999999</v>
      </c>
      <c r="W215" s="112">
        <f t="shared" ref="W215" si="376">V215</f>
        <v>19.399999999999999</v>
      </c>
      <c r="X215" s="112">
        <f t="shared" ref="X215" si="377">W215</f>
        <v>19.399999999999999</v>
      </c>
      <c r="Y215" s="112">
        <f t="shared" ref="Y215" si="378">X215</f>
        <v>19.399999999999999</v>
      </c>
      <c r="Z215" s="112">
        <f t="shared" ref="Z215" si="379">Y215</f>
        <v>19.399999999999999</v>
      </c>
      <c r="AA215" s="112">
        <f t="shared" ref="AA215" si="380">Z215</f>
        <v>19.399999999999999</v>
      </c>
      <c r="AB215" s="112">
        <f t="shared" ref="AB215" si="381">AA215</f>
        <v>19.399999999999999</v>
      </c>
      <c r="AC215" s="112">
        <f t="shared" ref="AC215" si="382">AB215</f>
        <v>19.399999999999999</v>
      </c>
      <c r="AD215" s="112">
        <f t="shared" ref="AD215" si="383">AC215</f>
        <v>19.399999999999999</v>
      </c>
      <c r="AE215" s="112">
        <f t="shared" ref="AE215" si="384">AD215</f>
        <v>19.399999999999999</v>
      </c>
      <c r="AF215" s="112">
        <f t="shared" ref="AF215" si="385">AE215</f>
        <v>19.399999999999999</v>
      </c>
      <c r="AG215" s="112">
        <f t="shared" ref="AG215" si="386">AF215</f>
        <v>19.399999999999999</v>
      </c>
      <c r="AH215" s="112">
        <f t="shared" ref="AH215" si="387">AG215</f>
        <v>19.399999999999999</v>
      </c>
      <c r="AI215" s="112">
        <f t="shared" ref="AI215" si="388">AH215</f>
        <v>19.399999999999999</v>
      </c>
      <c r="AJ215" s="112">
        <f t="shared" ref="AJ215" si="389">AI215</f>
        <v>19.399999999999999</v>
      </c>
      <c r="AK215" s="112">
        <f t="shared" ref="AK215" si="390">AJ215</f>
        <v>19.399999999999999</v>
      </c>
      <c r="AL215" s="112">
        <f t="shared" ref="AL215" si="391">AK215</f>
        <v>19.399999999999999</v>
      </c>
      <c r="AM215" s="112">
        <f t="shared" ref="AM215" si="392">AL215</f>
        <v>19.399999999999999</v>
      </c>
    </row>
    <row r="216" spans="1:41" hidden="1" outlineLevel="1"/>
    <row r="217" spans="1:41" ht="13.5" collapsed="1">
      <c r="AO217" s="20"/>
    </row>
    <row r="218" spans="1:41" ht="14">
      <c r="A218" s="15" t="s">
        <v>265</v>
      </c>
      <c r="B218" s="15"/>
      <c r="C218" s="16"/>
      <c r="D218" s="15"/>
      <c r="E218" s="15"/>
      <c r="F218" s="94"/>
      <c r="G218" s="94"/>
      <c r="H218" s="15"/>
      <c r="I218" s="15"/>
      <c r="J218" s="15"/>
      <c r="K218" s="15"/>
      <c r="L218" s="15"/>
      <c r="M218" s="15"/>
      <c r="N218" s="15"/>
      <c r="O218" s="15"/>
      <c r="P218" s="15"/>
      <c r="Q218" s="94"/>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1"/>
      <c r="AO218" s="20"/>
    </row>
    <row r="219" spans="1:41" ht="13.5">
      <c r="AO219" s="20"/>
    </row>
    <row r="220" spans="1:41" ht="14" outlineLevel="1">
      <c r="B220" s="114" t="s">
        <v>266</v>
      </c>
      <c r="C220" s="118"/>
      <c r="D220" s="118"/>
      <c r="E220" s="118"/>
      <c r="AO220" s="20"/>
    </row>
    <row r="221" spans="1:41" ht="14" outlineLevel="1">
      <c r="B221" s="23"/>
      <c r="AO221" s="20"/>
    </row>
    <row r="222" spans="1:41" ht="14" outlineLevel="1">
      <c r="B222" s="23"/>
      <c r="C222" s="23" t="s">
        <v>267</v>
      </c>
      <c r="AO222" s="20"/>
    </row>
    <row r="223" spans="1:41" ht="13.5" outlineLevel="1">
      <c r="A223" s="20" t="s">
        <v>268</v>
      </c>
      <c r="E223" s="20" t="s">
        <v>269</v>
      </c>
      <c r="G223" s="52" t="s">
        <v>270</v>
      </c>
      <c r="J223" s="172">
        <v>242.36099999999999</v>
      </c>
      <c r="K223" s="172">
        <v>256.17700000000002</v>
      </c>
      <c r="L223" s="172">
        <v>258.89100000000002</v>
      </c>
      <c r="M223" s="172">
        <f>254.33*M36/L36</f>
        <v>268.07570538435493</v>
      </c>
      <c r="N223" s="172">
        <f>262.625*N36/L36</f>
        <v>278.33091771080262</v>
      </c>
      <c r="AO223" s="20"/>
    </row>
    <row r="224" spans="1:41" ht="13.5" outlineLevel="1">
      <c r="J224" s="119"/>
      <c r="K224" s="119"/>
      <c r="L224" s="119"/>
      <c r="M224" s="119"/>
      <c r="N224" s="119"/>
      <c r="AO224" s="20"/>
    </row>
    <row r="225" spans="1:41" ht="13.5" outlineLevel="1">
      <c r="F225" s="20"/>
      <c r="G225" s="20"/>
      <c r="Q225" s="20"/>
      <c r="AO225" s="20"/>
    </row>
    <row r="226" spans="1:41" ht="13.5" outlineLevel="1">
      <c r="F226" s="20"/>
      <c r="G226" s="20"/>
      <c r="Q226" s="20"/>
      <c r="AO226" s="20"/>
    </row>
    <row r="227" spans="1:41" ht="13.5" outlineLevel="1">
      <c r="F227" s="20"/>
      <c r="G227" s="20"/>
      <c r="Q227" s="20"/>
      <c r="AO227" s="20"/>
    </row>
    <row r="228" spans="1:41" ht="13.5" outlineLevel="1">
      <c r="AO228" s="20"/>
    </row>
    <row r="229" spans="1:41" ht="13.5">
      <c r="AO229" s="20"/>
    </row>
    <row r="230" spans="1:41" ht="14">
      <c r="A230" s="15" t="s">
        <v>271</v>
      </c>
      <c r="B230" s="15"/>
      <c r="C230" s="16"/>
      <c r="D230" s="15"/>
      <c r="E230" s="15"/>
      <c r="F230" s="94"/>
      <c r="G230" s="94"/>
      <c r="H230" s="15"/>
      <c r="I230" s="15"/>
      <c r="J230" s="15"/>
      <c r="K230" s="15"/>
      <c r="L230" s="15"/>
      <c r="M230" s="15"/>
      <c r="N230" s="15"/>
      <c r="O230" s="15"/>
      <c r="P230" s="15"/>
      <c r="Q230" s="94"/>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1"/>
      <c r="AO230" s="20"/>
    </row>
    <row r="231" spans="1:41" ht="14" outlineLevel="1">
      <c r="A231" s="13"/>
      <c r="B231" s="95"/>
      <c r="C231" s="96"/>
      <c r="D231" s="13"/>
      <c r="E231" s="96"/>
      <c r="F231" s="33"/>
      <c r="G231" s="104"/>
      <c r="H231" s="10"/>
      <c r="I231" s="10"/>
      <c r="J231" s="96"/>
      <c r="K231" s="96"/>
      <c r="L231" s="96"/>
      <c r="M231" s="96"/>
      <c r="N231" s="96"/>
      <c r="O231" s="96"/>
      <c r="P231" s="96"/>
      <c r="Q231" s="98"/>
      <c r="R231" s="96"/>
      <c r="S231" s="96"/>
      <c r="T231" s="96"/>
      <c r="U231" s="96"/>
      <c r="V231" s="96"/>
      <c r="AO231" s="20"/>
    </row>
    <row r="232" spans="1:41" ht="14" outlineLevel="1">
      <c r="A232" s="13"/>
      <c r="B232" s="99" t="s">
        <v>272</v>
      </c>
      <c r="C232" s="99"/>
      <c r="D232" s="100"/>
      <c r="E232" s="100"/>
      <c r="F232" s="126"/>
      <c r="G232" s="129"/>
      <c r="H232" s="22"/>
      <c r="I232" s="10"/>
      <c r="J232" s="96"/>
      <c r="K232" s="96"/>
      <c r="L232" s="96"/>
      <c r="M232" s="96"/>
      <c r="N232" s="96"/>
      <c r="O232" s="96"/>
      <c r="P232" s="96"/>
      <c r="Q232" s="98"/>
      <c r="R232" s="96"/>
      <c r="S232" s="96"/>
      <c r="T232" s="96"/>
      <c r="U232" s="96"/>
      <c r="V232" s="96"/>
      <c r="AO232" s="20"/>
    </row>
    <row r="233" spans="1:41" ht="14" outlineLevel="1">
      <c r="A233" s="13"/>
      <c r="B233" s="11"/>
      <c r="C233" s="11"/>
      <c r="D233" s="13"/>
      <c r="E233" s="13"/>
      <c r="F233" s="126"/>
      <c r="G233" s="129"/>
      <c r="H233" s="22"/>
      <c r="I233" s="10"/>
      <c r="J233" s="96"/>
      <c r="K233" s="96"/>
      <c r="L233" s="96"/>
      <c r="M233" s="96"/>
      <c r="N233" s="96"/>
      <c r="O233" s="96"/>
      <c r="P233" s="96"/>
      <c r="Q233" s="98"/>
      <c r="R233" s="96"/>
      <c r="S233" s="96"/>
      <c r="T233" s="96"/>
      <c r="U233" s="96"/>
      <c r="V233" s="96"/>
      <c r="AO233" s="20"/>
    </row>
    <row r="234" spans="1:41" ht="14" outlineLevel="1">
      <c r="A234" s="13" t="s">
        <v>258</v>
      </c>
      <c r="B234" s="95"/>
      <c r="C234" s="13"/>
      <c r="D234" s="13"/>
      <c r="E234" s="17" t="s">
        <v>273</v>
      </c>
      <c r="F234" s="344" t="s">
        <v>276</v>
      </c>
      <c r="G234" s="74" t="s">
        <v>274</v>
      </c>
      <c r="H234" s="101"/>
      <c r="I234" s="10"/>
      <c r="J234" s="96"/>
      <c r="K234" s="96"/>
      <c r="L234" s="96"/>
      <c r="M234" s="96"/>
      <c r="N234" s="96"/>
      <c r="O234" s="96"/>
      <c r="P234" s="96"/>
      <c r="Q234" s="98"/>
      <c r="R234" s="96"/>
      <c r="S234" s="96"/>
      <c r="T234" s="96"/>
      <c r="U234" s="96"/>
      <c r="V234" s="96"/>
      <c r="AO234" s="20"/>
    </row>
    <row r="235" spans="1:41" ht="14" outlineLevel="1">
      <c r="A235" s="13" t="s">
        <v>259</v>
      </c>
      <c r="B235" s="95"/>
      <c r="C235" s="96"/>
      <c r="D235" s="13"/>
      <c r="E235" s="96" t="s">
        <v>275</v>
      </c>
      <c r="F235" s="33"/>
      <c r="G235" s="104"/>
      <c r="H235" s="10"/>
      <c r="I235" s="10"/>
      <c r="J235" s="96"/>
      <c r="K235" s="96"/>
      <c r="L235" s="96"/>
      <c r="M235" s="96"/>
      <c r="N235" s="96"/>
      <c r="O235" s="96"/>
      <c r="P235" s="96"/>
      <c r="Q235" s="98"/>
      <c r="R235" s="96"/>
      <c r="S235" s="96"/>
      <c r="T235" s="96"/>
      <c r="U235" s="96"/>
      <c r="V235" s="96"/>
      <c r="AO235" s="20"/>
    </row>
    <row r="236" spans="1:41" ht="14" outlineLevel="1">
      <c r="A236" s="13" t="s">
        <v>260</v>
      </c>
      <c r="B236" s="95"/>
      <c r="C236" s="96"/>
      <c r="D236" s="13"/>
      <c r="E236" s="96" t="s">
        <v>276</v>
      </c>
      <c r="F236" s="33"/>
      <c r="G236" s="104"/>
      <c r="H236" s="10"/>
      <c r="I236" s="10"/>
      <c r="J236" s="96"/>
      <c r="K236" s="96"/>
      <c r="L236" s="96"/>
      <c r="M236" s="96"/>
      <c r="N236" s="96"/>
      <c r="O236" s="96"/>
      <c r="P236" s="96"/>
      <c r="Q236" s="98"/>
      <c r="R236" s="96"/>
      <c r="S236" s="96"/>
      <c r="T236" s="96"/>
      <c r="U236" s="96"/>
      <c r="V236" s="96"/>
      <c r="AO236" s="20"/>
    </row>
    <row r="237" spans="1:41" ht="14">
      <c r="A237" s="13"/>
      <c r="B237" s="95"/>
      <c r="C237" s="96"/>
      <c r="D237" s="13"/>
      <c r="E237" s="96"/>
      <c r="F237" s="33"/>
      <c r="G237" s="104"/>
      <c r="H237" s="10"/>
      <c r="I237" s="10"/>
      <c r="J237" s="96"/>
      <c r="K237" s="96"/>
      <c r="L237" s="96"/>
      <c r="M237" s="96"/>
      <c r="N237" s="96"/>
      <c r="O237" s="96"/>
      <c r="P237" s="96"/>
      <c r="Q237" s="98"/>
      <c r="R237" s="96"/>
      <c r="S237" s="96"/>
      <c r="T237" s="96"/>
      <c r="U237" s="96"/>
      <c r="V237" s="96"/>
      <c r="AO237" s="20"/>
    </row>
    <row r="238" spans="1:41" ht="14">
      <c r="A238" s="15" t="s">
        <v>277</v>
      </c>
      <c r="B238" s="15"/>
      <c r="C238" s="16"/>
      <c r="D238" s="15"/>
      <c r="E238" s="15"/>
      <c r="F238" s="94"/>
      <c r="G238" s="94"/>
      <c r="H238" s="15"/>
      <c r="I238" s="15"/>
      <c r="J238" s="15"/>
      <c r="K238" s="15"/>
      <c r="L238" s="15"/>
      <c r="M238" s="15"/>
      <c r="N238" s="15"/>
      <c r="O238" s="15"/>
      <c r="P238" s="15"/>
      <c r="Q238" s="94"/>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1"/>
      <c r="AO238" s="20"/>
    </row>
    <row r="239" spans="1:41" ht="14" outlineLevel="1">
      <c r="A239" s="13"/>
      <c r="B239" s="95"/>
      <c r="C239" s="96"/>
      <c r="D239" s="13"/>
      <c r="E239" s="96"/>
      <c r="F239" s="98"/>
      <c r="G239" s="98"/>
      <c r="H239" s="102"/>
      <c r="I239" s="96"/>
      <c r="J239" s="96"/>
      <c r="K239" s="96"/>
      <c r="L239" s="96"/>
      <c r="M239" s="96"/>
      <c r="N239" s="96"/>
      <c r="O239" s="96"/>
      <c r="P239" s="96"/>
      <c r="Q239" s="98"/>
      <c r="R239" s="96"/>
      <c r="S239" s="96"/>
      <c r="T239" s="96"/>
      <c r="U239" s="96"/>
      <c r="V239" s="96"/>
      <c r="AO239" s="20"/>
    </row>
    <row r="240" spans="1:41" ht="14" outlineLevel="1">
      <c r="A240" s="13" t="s">
        <v>249</v>
      </c>
      <c r="B240" s="95"/>
      <c r="C240" s="14"/>
      <c r="D240" s="13"/>
      <c r="E240" s="13" t="s">
        <v>278</v>
      </c>
      <c r="F240" s="127">
        <v>12</v>
      </c>
      <c r="G240" s="105" t="s">
        <v>279</v>
      </c>
      <c r="H240" s="13"/>
      <c r="I240" s="14"/>
      <c r="J240" s="14"/>
      <c r="K240" s="14"/>
      <c r="L240" s="14"/>
      <c r="M240" s="14"/>
      <c r="N240" s="14"/>
      <c r="O240" s="14"/>
      <c r="P240" s="14"/>
      <c r="Q240" s="103"/>
      <c r="R240" s="14"/>
      <c r="S240" s="14"/>
      <c r="T240" s="14"/>
      <c r="U240" s="14"/>
      <c r="V240" s="14"/>
      <c r="AO240" s="20"/>
    </row>
    <row r="241" spans="1:41" ht="14" outlineLevel="1">
      <c r="A241" s="13"/>
      <c r="B241" s="95"/>
      <c r="C241" s="14"/>
      <c r="D241" s="13"/>
      <c r="E241" s="22"/>
      <c r="F241" s="128"/>
      <c r="G241" s="129"/>
      <c r="H241" s="22"/>
      <c r="I241" s="14"/>
      <c r="J241" s="14"/>
      <c r="K241" s="14"/>
      <c r="L241" s="14"/>
      <c r="M241" s="14"/>
      <c r="N241" s="14"/>
      <c r="O241" s="14"/>
      <c r="P241" s="14"/>
      <c r="Q241" s="103"/>
      <c r="R241" s="14"/>
      <c r="S241" s="14"/>
      <c r="T241" s="14"/>
      <c r="U241" s="14"/>
      <c r="V241" s="14"/>
      <c r="AO241" s="20"/>
    </row>
    <row r="242" spans="1:41" ht="14" outlineLevel="1">
      <c r="A242" s="13" t="s">
        <v>250</v>
      </c>
      <c r="B242" s="95"/>
      <c r="C242" s="14"/>
      <c r="D242" s="13"/>
      <c r="E242" s="13" t="s">
        <v>280</v>
      </c>
      <c r="F242" s="127">
        <v>12</v>
      </c>
      <c r="G242" s="105" t="s">
        <v>279</v>
      </c>
      <c r="H242" s="13"/>
      <c r="I242" s="14"/>
      <c r="J242" s="14"/>
      <c r="K242" s="14"/>
      <c r="L242" s="14"/>
      <c r="M242" s="14"/>
      <c r="N242" s="14"/>
      <c r="O242" s="14"/>
      <c r="P242" s="14"/>
      <c r="Q242" s="103"/>
      <c r="R242" s="14"/>
      <c r="S242" s="14"/>
      <c r="T242" s="14"/>
      <c r="U242" s="14"/>
      <c r="V242" s="14"/>
      <c r="AO242" s="20"/>
    </row>
    <row r="243" spans="1:41" ht="14" outlineLevel="1">
      <c r="A243" s="13"/>
      <c r="B243" s="95"/>
      <c r="C243" s="14"/>
      <c r="D243" s="13"/>
      <c r="E243" s="13"/>
      <c r="F243" s="105"/>
      <c r="G243" s="105"/>
      <c r="H243" s="13"/>
      <c r="I243" s="14"/>
      <c r="J243" s="14"/>
      <c r="K243" s="14"/>
      <c r="L243" s="14"/>
      <c r="M243" s="14"/>
      <c r="N243" s="14"/>
      <c r="O243" s="14"/>
      <c r="P243" s="14"/>
      <c r="Q243" s="103"/>
      <c r="R243" s="14"/>
      <c r="S243" s="14"/>
      <c r="T243" s="14"/>
      <c r="U243" s="14"/>
      <c r="V243" s="14"/>
      <c r="AO243" s="20"/>
    </row>
    <row r="244" spans="1:41" ht="14" outlineLevel="1">
      <c r="A244" s="13" t="s">
        <v>251</v>
      </c>
      <c r="B244" s="11"/>
      <c r="C244" s="10"/>
      <c r="D244" s="13"/>
      <c r="E244" s="13" t="s">
        <v>281</v>
      </c>
      <c r="F244" s="127">
        <v>365</v>
      </c>
      <c r="G244" s="105" t="s">
        <v>282</v>
      </c>
      <c r="H244" s="22"/>
      <c r="I244" s="14"/>
      <c r="J244" s="10"/>
      <c r="K244" s="10"/>
      <c r="L244" s="10"/>
      <c r="M244" s="10"/>
      <c r="N244" s="10"/>
      <c r="O244" s="10"/>
      <c r="P244" s="10"/>
      <c r="Q244" s="104"/>
      <c r="R244" s="10"/>
      <c r="S244" s="10"/>
      <c r="T244" s="10"/>
      <c r="U244" s="10"/>
      <c r="V244" s="10"/>
      <c r="AO244" s="20"/>
    </row>
    <row r="245" spans="1:41" ht="14" outlineLevel="1">
      <c r="A245" s="13"/>
      <c r="B245" s="11"/>
      <c r="C245" s="10"/>
      <c r="D245" s="13"/>
      <c r="E245" s="13"/>
      <c r="F245" s="105"/>
      <c r="G245" s="105"/>
      <c r="H245" s="22"/>
      <c r="I245" s="14"/>
      <c r="J245" s="10"/>
      <c r="K245" s="10"/>
      <c r="L245" s="10"/>
      <c r="M245" s="10"/>
      <c r="N245" s="10"/>
      <c r="O245" s="10"/>
      <c r="P245" s="10"/>
      <c r="Q245" s="104"/>
      <c r="R245" s="10"/>
      <c r="S245" s="10"/>
      <c r="T245" s="10"/>
      <c r="U245" s="10"/>
      <c r="V245" s="10"/>
      <c r="AO245" s="20"/>
    </row>
    <row r="246" spans="1:41" ht="14">
      <c r="A246" s="11"/>
      <c r="B246" s="11"/>
      <c r="C246" s="12"/>
      <c r="D246" s="13"/>
      <c r="E246" s="13"/>
      <c r="F246" s="105"/>
      <c r="G246" s="105"/>
      <c r="H246" s="13"/>
      <c r="I246" s="13"/>
      <c r="J246" s="13"/>
      <c r="K246" s="13"/>
      <c r="L246" s="13"/>
      <c r="M246" s="13"/>
      <c r="N246" s="13"/>
      <c r="O246" s="13"/>
      <c r="P246" s="13"/>
      <c r="Q246" s="105"/>
      <c r="R246" s="13"/>
      <c r="S246" s="13"/>
      <c r="T246" s="13"/>
      <c r="U246" s="13"/>
      <c r="V246" s="13"/>
      <c r="AO246" s="20"/>
    </row>
    <row r="247" spans="1:41" ht="14">
      <c r="A247" s="19"/>
      <c r="B247" s="19"/>
      <c r="C247" s="106"/>
      <c r="D247" s="18"/>
      <c r="E247" s="18" t="s">
        <v>283</v>
      </c>
      <c r="F247" s="109"/>
      <c r="G247" s="109"/>
      <c r="H247" s="107"/>
      <c r="I247" s="18"/>
      <c r="J247" s="18"/>
      <c r="K247" s="18"/>
      <c r="L247" s="18"/>
      <c r="M247" s="18"/>
      <c r="N247" s="18"/>
      <c r="O247" s="18"/>
      <c r="P247" s="18"/>
      <c r="Q247" s="10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3"/>
      <c r="AO247" s="20"/>
    </row>
    <row r="248" spans="1:41" ht="13.5">
      <c r="A248" s="21"/>
      <c r="B248" s="21"/>
      <c r="C248" s="21"/>
      <c r="D248" s="21"/>
      <c r="E248" s="21"/>
      <c r="F248" s="33"/>
      <c r="G248" s="33"/>
      <c r="H248" s="21"/>
      <c r="I248" s="21"/>
      <c r="J248" s="21"/>
      <c r="K248" s="21"/>
      <c r="L248" s="21"/>
      <c r="M248" s="21"/>
      <c r="N248" s="21"/>
      <c r="O248" s="21"/>
      <c r="P248" s="21"/>
      <c r="Q248" s="33"/>
      <c r="R248" s="21"/>
      <c r="S248" s="21"/>
      <c r="T248" s="21"/>
      <c r="U248" s="21"/>
      <c r="V248" s="21"/>
      <c r="AO248" s="20"/>
    </row>
    <row r="249" spans="1:41" ht="14">
      <c r="A249" s="19" t="s">
        <v>116</v>
      </c>
      <c r="B249" s="19"/>
      <c r="C249" s="19"/>
      <c r="D249" s="19"/>
      <c r="E249" s="19"/>
      <c r="F249" s="109"/>
      <c r="G249" s="109"/>
      <c r="H249" s="19"/>
      <c r="I249" s="19"/>
      <c r="J249" s="19"/>
      <c r="K249" s="19"/>
      <c r="L249" s="19"/>
      <c r="M249" s="19"/>
      <c r="N249" s="19"/>
      <c r="O249" s="19"/>
      <c r="P249" s="19"/>
      <c r="Q249" s="109"/>
      <c r="R249" s="19"/>
      <c r="S249" s="19"/>
      <c r="T249" s="19"/>
      <c r="U249" s="19"/>
      <c r="V249" s="18"/>
      <c r="W249" s="18"/>
      <c r="X249" s="18"/>
      <c r="Y249" s="18"/>
      <c r="Z249" s="18"/>
      <c r="AA249" s="18"/>
      <c r="AB249" s="18"/>
      <c r="AC249" s="18"/>
      <c r="AD249" s="18"/>
      <c r="AE249" s="18"/>
      <c r="AF249" s="18"/>
      <c r="AG249" s="18"/>
      <c r="AH249" s="18"/>
      <c r="AI249" s="18"/>
      <c r="AJ249" s="18"/>
      <c r="AK249" s="18"/>
      <c r="AL249" s="18"/>
      <c r="AM249" s="18"/>
      <c r="AN249" s="13"/>
      <c r="AO249" s="20"/>
    </row>
    <row r="500" spans="41:41" ht="13.5">
      <c r="AO500" s="20"/>
    </row>
    <row r="501" spans="41:41" ht="13.5">
      <c r="AO501" s="20"/>
    </row>
    <row r="502" spans="41:41" ht="13.5">
      <c r="AO502" s="20"/>
    </row>
    <row r="503" spans="41:41" ht="13.5">
      <c r="AO503" s="20"/>
    </row>
    <row r="504" spans="41:41" ht="13.5">
      <c r="AO504" s="20"/>
    </row>
    <row r="515" spans="11:41" ht="13.5">
      <c r="AO515" s="20"/>
    </row>
    <row r="516" spans="11:41" ht="13.5">
      <c r="K516" s="110"/>
      <c r="L516" s="110"/>
      <c r="M516" s="110"/>
      <c r="N516" s="110"/>
      <c r="O516" s="110"/>
      <c r="P516" s="110"/>
      <c r="Q516" s="111"/>
      <c r="R516" s="110"/>
      <c r="AO516" s="20"/>
    </row>
    <row r="517" spans="11:41" ht="13.5">
      <c r="K517" s="110"/>
      <c r="L517" s="110"/>
      <c r="M517" s="110"/>
      <c r="N517" s="110"/>
      <c r="O517" s="110"/>
      <c r="P517" s="110"/>
      <c r="Q517" s="111"/>
      <c r="R517" s="110"/>
      <c r="AO517" s="20"/>
    </row>
    <row r="518" spans="11:41" ht="13.5">
      <c r="K518" s="110"/>
      <c r="L518" s="110"/>
      <c r="M518" s="110"/>
      <c r="N518" s="110"/>
      <c r="O518" s="110"/>
      <c r="P518" s="110"/>
      <c r="Q518" s="111"/>
      <c r="R518" s="110"/>
      <c r="AO518" s="20"/>
    </row>
    <row r="519" spans="11:41" ht="13.5">
      <c r="K519" s="110"/>
      <c r="L519" s="110"/>
      <c r="M519" s="110"/>
      <c r="N519" s="110"/>
      <c r="O519" s="110"/>
      <c r="P519" s="110"/>
      <c r="Q519" s="111"/>
      <c r="R519" s="110"/>
      <c r="AO519" s="20"/>
    </row>
    <row r="520" spans="11:41" ht="13.5">
      <c r="K520" s="110"/>
      <c r="L520" s="110"/>
      <c r="M520" s="110"/>
      <c r="N520" s="110"/>
      <c r="O520" s="110"/>
      <c r="P520" s="110"/>
      <c r="Q520" s="111"/>
      <c r="R520" s="110"/>
      <c r="AO520" s="20"/>
    </row>
    <row r="521" spans="11:41" ht="13.5">
      <c r="K521" s="110"/>
      <c r="L521" s="110"/>
      <c r="M521" s="110"/>
      <c r="N521" s="110"/>
      <c r="O521" s="110"/>
      <c r="P521" s="110"/>
      <c r="Q521" s="111"/>
      <c r="R521" s="110"/>
      <c r="AO521" s="20"/>
    </row>
    <row r="522" spans="11:41" ht="13.5">
      <c r="K522" s="110"/>
      <c r="L522" s="110"/>
      <c r="M522" s="110"/>
      <c r="N522" s="110"/>
      <c r="O522" s="110"/>
      <c r="P522" s="110"/>
      <c r="Q522" s="111"/>
      <c r="R522" s="110"/>
      <c r="S522" s="110"/>
      <c r="AO522" s="20"/>
    </row>
    <row r="523" spans="11:41" ht="13.5">
      <c r="K523" s="110"/>
      <c r="L523" s="110"/>
      <c r="M523" s="110"/>
      <c r="N523" s="110"/>
      <c r="O523" s="110"/>
      <c r="P523" s="110"/>
      <c r="Q523" s="111"/>
      <c r="R523" s="110"/>
      <c r="S523" s="110"/>
      <c r="AO523" s="20"/>
    </row>
    <row r="524" spans="11:41" ht="13.5">
      <c r="K524" s="110"/>
      <c r="L524" s="110"/>
      <c r="M524" s="110"/>
      <c r="N524" s="110"/>
      <c r="O524" s="110"/>
      <c r="P524" s="110"/>
      <c r="Q524" s="111"/>
      <c r="R524" s="110"/>
      <c r="S524" s="110"/>
      <c r="AO524" s="20"/>
    </row>
    <row r="525" spans="11:41" ht="13.5">
      <c r="K525" s="110"/>
      <c r="L525" s="110"/>
      <c r="M525" s="110"/>
      <c r="N525" s="110"/>
      <c r="O525" s="110"/>
      <c r="P525" s="110"/>
      <c r="Q525" s="111"/>
      <c r="R525" s="110"/>
      <c r="S525" s="110"/>
      <c r="AO525" s="20"/>
    </row>
    <row r="526" spans="11:41" ht="13.5">
      <c r="K526" s="110"/>
      <c r="L526" s="110"/>
      <c r="M526" s="110"/>
      <c r="N526" s="110"/>
      <c r="O526" s="110"/>
      <c r="P526" s="110"/>
      <c r="Q526" s="111"/>
      <c r="R526" s="110"/>
      <c r="S526" s="110"/>
      <c r="AO526" s="20"/>
    </row>
    <row r="527" spans="11:41" ht="13.5">
      <c r="K527" s="110"/>
      <c r="L527" s="110"/>
      <c r="M527" s="110"/>
      <c r="N527" s="110"/>
      <c r="O527" s="110"/>
      <c r="P527" s="110"/>
      <c r="Q527" s="111"/>
      <c r="R527" s="110"/>
      <c r="S527" s="110"/>
      <c r="AO527" s="20"/>
    </row>
    <row r="528" spans="11:41" ht="13.5">
      <c r="K528" s="110"/>
      <c r="L528" s="110"/>
      <c r="M528" s="110"/>
      <c r="N528" s="110"/>
      <c r="O528" s="110"/>
      <c r="P528" s="110"/>
      <c r="Q528" s="111"/>
      <c r="R528" s="110"/>
      <c r="S528" s="110"/>
      <c r="AO528" s="20"/>
    </row>
    <row r="529" spans="6:41" ht="13.5">
      <c r="K529" s="110"/>
      <c r="L529" s="110"/>
      <c r="M529" s="110"/>
      <c r="N529" s="110"/>
      <c r="O529" s="110"/>
      <c r="P529" s="110"/>
      <c r="Q529" s="111"/>
      <c r="R529" s="110"/>
      <c r="S529" s="110"/>
      <c r="AO529" s="20"/>
    </row>
    <row r="530" spans="6:41" ht="13.5">
      <c r="K530" s="110"/>
      <c r="L530" s="110"/>
      <c r="M530" s="110"/>
      <c r="N530" s="110"/>
      <c r="O530" s="110"/>
      <c r="P530" s="110"/>
      <c r="Q530" s="111"/>
      <c r="R530" s="110"/>
      <c r="S530" s="110"/>
      <c r="AO530" s="20"/>
    </row>
    <row r="531" spans="6:41" ht="13.5">
      <c r="K531" s="110"/>
      <c r="L531" s="110"/>
      <c r="M531" s="110"/>
      <c r="N531" s="110"/>
      <c r="O531" s="110"/>
      <c r="P531" s="110"/>
      <c r="Q531" s="111"/>
      <c r="R531" s="110"/>
      <c r="S531" s="110"/>
      <c r="AO531" s="20"/>
    </row>
    <row r="532" spans="6:41" ht="13.5">
      <c r="K532" s="110"/>
      <c r="L532" s="110"/>
      <c r="M532" s="110"/>
      <c r="N532" s="110"/>
      <c r="O532" s="110"/>
      <c r="P532" s="110"/>
      <c r="Q532" s="111"/>
      <c r="R532" s="110"/>
      <c r="S532" s="110"/>
      <c r="AO532" s="20"/>
    </row>
    <row r="533" spans="6:41" ht="13.5">
      <c r="K533" s="110"/>
      <c r="L533" s="110"/>
      <c r="M533" s="110"/>
      <c r="N533" s="110"/>
      <c r="O533" s="110"/>
      <c r="P533" s="110"/>
      <c r="Q533" s="111"/>
      <c r="R533" s="110"/>
      <c r="S533" s="110"/>
      <c r="AO533" s="20"/>
    </row>
    <row r="534" spans="6:41" ht="13.5">
      <c r="K534" s="110"/>
      <c r="L534" s="110"/>
      <c r="M534" s="110"/>
      <c r="N534" s="110"/>
      <c r="O534" s="110"/>
      <c r="P534" s="110"/>
      <c r="Q534" s="111"/>
      <c r="R534" s="110"/>
      <c r="S534" s="110"/>
      <c r="AO534" s="20"/>
    </row>
    <row r="535" spans="6:41" ht="13.5">
      <c r="K535" s="110"/>
      <c r="L535" s="110"/>
      <c r="M535" s="110"/>
      <c r="N535" s="110"/>
      <c r="O535" s="110"/>
      <c r="P535" s="110"/>
      <c r="Q535" s="111"/>
      <c r="R535" s="110"/>
      <c r="S535" s="110"/>
      <c r="AO535" s="20"/>
    </row>
    <row r="536" spans="6:41" ht="13.5">
      <c r="K536" s="110"/>
      <c r="L536" s="110"/>
      <c r="M536" s="110"/>
      <c r="N536" s="110"/>
      <c r="O536" s="110"/>
      <c r="P536" s="110"/>
      <c r="Q536" s="111"/>
      <c r="R536" s="110"/>
      <c r="S536" s="110"/>
      <c r="AO536" s="20"/>
    </row>
    <row r="537" spans="6:41" s="110" customFormat="1" ht="12.5">
      <c r="F537" s="111"/>
      <c r="G537" s="111"/>
      <c r="Q537" s="111"/>
    </row>
    <row r="538" spans="6:41" s="110" customFormat="1" ht="12.5">
      <c r="F538" s="111"/>
      <c r="G538" s="111"/>
      <c r="Q538" s="111"/>
    </row>
    <row r="539" spans="6:41" s="110" customFormat="1" ht="12.5">
      <c r="F539" s="111"/>
      <c r="G539" s="111"/>
      <c r="Q539" s="111"/>
    </row>
    <row r="540" spans="6:41" s="110" customFormat="1" ht="12.5">
      <c r="F540" s="111"/>
      <c r="G540" s="111"/>
      <c r="Q540" s="111"/>
    </row>
    <row r="541" spans="6:41" s="110" customFormat="1" ht="12.5">
      <c r="F541" s="111"/>
      <c r="G541" s="111"/>
      <c r="Q541" s="111"/>
    </row>
    <row r="542" spans="6:41" s="110" customFormat="1" ht="12.5">
      <c r="F542" s="111"/>
      <c r="G542" s="111"/>
      <c r="Q542" s="111"/>
    </row>
    <row r="543" spans="6:41" s="110" customFormat="1" ht="12.5">
      <c r="F543" s="111"/>
      <c r="G543" s="111"/>
      <c r="Q543" s="111"/>
    </row>
    <row r="544" spans="6:41" s="110" customFormat="1" ht="12.5">
      <c r="F544" s="111"/>
      <c r="G544" s="111"/>
      <c r="Q544" s="111"/>
    </row>
    <row r="545" spans="6:17" s="110" customFormat="1" ht="12.5">
      <c r="F545" s="111"/>
      <c r="G545" s="111"/>
      <c r="Q545" s="111"/>
    </row>
    <row r="546" spans="6:17" s="110" customFormat="1" ht="12.5">
      <c r="F546" s="111"/>
      <c r="G546" s="111"/>
      <c r="Q546" s="111"/>
    </row>
    <row r="547" spans="6:17" s="110" customFormat="1" ht="12.5">
      <c r="F547" s="111"/>
      <c r="G547" s="111"/>
      <c r="Q547" s="111"/>
    </row>
    <row r="548" spans="6:17" s="110" customFormat="1" ht="12.5">
      <c r="F548" s="111"/>
      <c r="G548" s="111"/>
      <c r="Q548" s="111"/>
    </row>
    <row r="549" spans="6:17" s="110" customFormat="1" ht="12.5">
      <c r="F549" s="111"/>
      <c r="G549" s="111"/>
      <c r="Q549" s="111"/>
    </row>
    <row r="550" spans="6:17" s="110" customFormat="1" ht="12.5">
      <c r="F550" s="111"/>
      <c r="G550" s="111"/>
      <c r="Q550" s="111"/>
    </row>
    <row r="551" spans="6:17" s="110" customFormat="1" ht="12.5">
      <c r="F551" s="111"/>
      <c r="G551" s="111"/>
      <c r="Q551" s="111"/>
    </row>
    <row r="552" spans="6:17" s="110" customFormat="1" ht="12.5">
      <c r="F552" s="111"/>
      <c r="G552" s="111"/>
      <c r="Q552" s="111"/>
    </row>
    <row r="553" spans="6:17" s="110" customFormat="1" ht="12.5">
      <c r="F553" s="111"/>
      <c r="G553" s="111"/>
      <c r="Q553" s="111"/>
    </row>
    <row r="554" spans="6:17" s="110" customFormat="1" ht="12.5">
      <c r="F554" s="111"/>
      <c r="G554" s="111"/>
      <c r="Q554" s="111"/>
    </row>
    <row r="555" spans="6:17" s="110" customFormat="1" ht="12.5">
      <c r="F555" s="111"/>
      <c r="G555" s="111"/>
      <c r="Q555" s="111"/>
    </row>
    <row r="556" spans="6:17" s="110" customFormat="1" ht="12.5">
      <c r="F556" s="111"/>
      <c r="G556" s="111"/>
      <c r="Q556" s="111"/>
    </row>
    <row r="557" spans="6:17" s="110" customFormat="1" ht="12.5">
      <c r="F557" s="111"/>
      <c r="G557" s="111"/>
      <c r="Q557" s="111"/>
    </row>
    <row r="558" spans="6:17" s="110" customFormat="1" ht="12.5">
      <c r="F558" s="111"/>
      <c r="G558" s="111"/>
      <c r="Q558" s="111"/>
    </row>
    <row r="559" spans="6:17" s="110" customFormat="1" ht="12.5">
      <c r="F559" s="111"/>
      <c r="G559" s="111"/>
      <c r="Q559" s="111"/>
    </row>
    <row r="560" spans="6:17" s="110" customFormat="1" ht="12.5">
      <c r="F560" s="111"/>
      <c r="G560" s="111"/>
      <c r="Q560" s="111"/>
    </row>
    <row r="561" spans="6:17" s="110" customFormat="1" ht="12.5">
      <c r="F561" s="111"/>
      <c r="G561" s="111"/>
      <c r="Q561" s="111"/>
    </row>
    <row r="562" spans="6:17" s="110" customFormat="1" ht="12.5">
      <c r="F562" s="111"/>
      <c r="G562" s="111"/>
      <c r="Q562" s="111"/>
    </row>
    <row r="563" spans="6:17" s="110" customFormat="1" ht="12.5">
      <c r="F563" s="111"/>
      <c r="G563" s="111"/>
      <c r="Q563" s="111"/>
    </row>
    <row r="564" spans="6:17" s="110" customFormat="1" ht="12.5">
      <c r="F564" s="111"/>
      <c r="G564" s="111"/>
      <c r="Q564" s="111"/>
    </row>
    <row r="565" spans="6:17" s="110" customFormat="1" ht="12.5">
      <c r="F565" s="111"/>
      <c r="G565" s="111"/>
      <c r="Q565" s="111"/>
    </row>
    <row r="566" spans="6:17" s="110" customFormat="1" ht="12.5">
      <c r="F566" s="111"/>
      <c r="G566" s="111"/>
      <c r="Q566" s="111"/>
    </row>
    <row r="567" spans="6:17" s="110" customFormat="1" ht="12.5">
      <c r="F567" s="111"/>
      <c r="G567" s="111"/>
      <c r="Q567" s="111"/>
    </row>
    <row r="568" spans="6:17" s="110" customFormat="1" ht="12.5">
      <c r="F568" s="111"/>
      <c r="G568" s="111"/>
      <c r="Q568" s="111"/>
    </row>
    <row r="569" spans="6:17" s="110" customFormat="1" ht="12.5">
      <c r="F569" s="111"/>
      <c r="G569" s="111"/>
      <c r="Q569" s="111"/>
    </row>
    <row r="570" spans="6:17" s="110" customFormat="1" ht="12.5">
      <c r="F570" s="111"/>
      <c r="G570" s="111"/>
      <c r="Q570" s="111"/>
    </row>
    <row r="571" spans="6:17" s="110" customFormat="1" ht="12.5">
      <c r="F571" s="111"/>
      <c r="G571" s="111"/>
      <c r="Q571" s="111"/>
    </row>
    <row r="572" spans="6:17" s="110" customFormat="1" ht="12.5">
      <c r="F572" s="111"/>
      <c r="G572" s="111"/>
      <c r="Q572" s="111"/>
    </row>
    <row r="573" spans="6:17" s="110" customFormat="1" ht="12.5">
      <c r="F573" s="111"/>
      <c r="G573" s="111"/>
      <c r="Q573" s="111"/>
    </row>
    <row r="574" spans="6:17" s="110" customFormat="1" ht="12.5">
      <c r="F574" s="111"/>
      <c r="G574" s="111"/>
      <c r="Q574" s="111"/>
    </row>
    <row r="575" spans="6:17" s="110" customFormat="1" ht="12.5">
      <c r="F575" s="111"/>
      <c r="G575" s="111"/>
      <c r="Q575" s="111"/>
    </row>
    <row r="576" spans="6:17" s="110" customFormat="1" ht="12.5">
      <c r="F576" s="111"/>
      <c r="G576" s="111"/>
      <c r="Q576" s="111"/>
    </row>
    <row r="577" spans="6:17" s="110" customFormat="1" ht="12.5">
      <c r="F577" s="111"/>
      <c r="G577" s="111"/>
      <c r="Q577" s="111"/>
    </row>
    <row r="578" spans="6:17" s="110" customFormat="1" ht="12.5">
      <c r="F578" s="111"/>
      <c r="G578" s="111"/>
      <c r="Q578" s="111"/>
    </row>
    <row r="579" spans="6:17" s="110" customFormat="1" ht="12.5">
      <c r="F579" s="111"/>
      <c r="G579" s="111"/>
      <c r="Q579" s="111"/>
    </row>
    <row r="580" spans="6:17" s="110" customFormat="1" ht="12.5">
      <c r="F580" s="111"/>
      <c r="G580" s="111"/>
      <c r="Q580" s="111"/>
    </row>
    <row r="581" spans="6:17" s="110" customFormat="1" ht="12.5">
      <c r="F581" s="111"/>
      <c r="G581" s="111"/>
      <c r="Q581" s="111"/>
    </row>
    <row r="582" spans="6:17" s="110" customFormat="1" ht="12.5">
      <c r="F582" s="111"/>
      <c r="G582" s="111"/>
      <c r="Q582" s="111"/>
    </row>
    <row r="583" spans="6:17" s="110" customFormat="1" ht="12.5">
      <c r="F583" s="111"/>
      <c r="G583" s="111"/>
      <c r="Q583" s="111"/>
    </row>
    <row r="584" spans="6:17" s="110" customFormat="1" ht="12.5">
      <c r="F584" s="111"/>
      <c r="G584" s="111"/>
      <c r="Q584" s="111"/>
    </row>
    <row r="585" spans="6:17" s="110" customFormat="1" ht="12.5">
      <c r="F585" s="111"/>
      <c r="G585" s="111"/>
      <c r="Q585" s="111"/>
    </row>
    <row r="586" spans="6:17" s="110" customFormat="1" ht="12.5">
      <c r="F586" s="111"/>
      <c r="G586" s="111"/>
      <c r="Q586" s="111"/>
    </row>
    <row r="587" spans="6:17" s="110" customFormat="1" ht="12.5">
      <c r="F587" s="111"/>
      <c r="G587" s="111"/>
      <c r="Q587" s="111"/>
    </row>
    <row r="588" spans="6:17" s="110" customFormat="1" ht="12.5">
      <c r="F588" s="111"/>
      <c r="G588" s="111"/>
      <c r="Q588" s="111"/>
    </row>
    <row r="589" spans="6:17" s="110" customFormat="1" ht="12.5">
      <c r="F589" s="111"/>
      <c r="G589" s="111"/>
      <c r="Q589" s="111"/>
    </row>
    <row r="590" spans="6:17" s="110" customFormat="1" ht="12.5">
      <c r="F590" s="111"/>
      <c r="G590" s="111"/>
      <c r="Q590" s="111"/>
    </row>
    <row r="591" spans="6:17" s="110" customFormat="1" ht="12.5">
      <c r="F591" s="111"/>
      <c r="G591" s="111"/>
      <c r="Q591" s="111"/>
    </row>
    <row r="592" spans="6:17" s="110" customFormat="1" ht="12.5">
      <c r="F592" s="111"/>
      <c r="G592" s="111"/>
      <c r="Q592" s="111"/>
    </row>
    <row r="593" spans="6:17" s="110" customFormat="1" ht="12.5">
      <c r="F593" s="111"/>
      <c r="G593" s="111"/>
      <c r="Q593" s="111"/>
    </row>
    <row r="594" spans="6:17" s="110" customFormat="1" ht="12.5">
      <c r="F594" s="111"/>
      <c r="G594" s="111"/>
      <c r="Q594" s="111"/>
    </row>
    <row r="595" spans="6:17" s="110" customFormat="1" ht="12.5">
      <c r="F595" s="111"/>
      <c r="G595" s="111"/>
      <c r="Q595" s="111"/>
    </row>
    <row r="596" spans="6:17" s="110" customFormat="1" ht="12.5">
      <c r="F596" s="111"/>
      <c r="G596" s="111"/>
      <c r="Q596" s="111"/>
    </row>
    <row r="597" spans="6:17" s="110" customFormat="1" ht="12.5">
      <c r="F597" s="111"/>
      <c r="G597" s="111"/>
      <c r="Q597" s="111"/>
    </row>
    <row r="598" spans="6:17" s="110" customFormat="1" ht="12.5">
      <c r="F598" s="111"/>
      <c r="G598" s="111"/>
      <c r="Q598" s="111"/>
    </row>
    <row r="599" spans="6:17" s="110" customFormat="1" ht="12.5">
      <c r="F599" s="111"/>
      <c r="G599" s="111"/>
      <c r="Q599" s="111"/>
    </row>
    <row r="600" spans="6:17" s="110" customFormat="1" ht="12.5">
      <c r="F600" s="111"/>
      <c r="G600" s="111"/>
      <c r="Q600" s="111"/>
    </row>
    <row r="601" spans="6:17" s="110" customFormat="1" ht="12.5">
      <c r="F601" s="111"/>
      <c r="G601" s="111"/>
      <c r="Q601" s="111"/>
    </row>
    <row r="602" spans="6:17" s="110" customFormat="1" ht="12.5">
      <c r="F602" s="111"/>
      <c r="G602" s="111"/>
      <c r="Q602" s="111"/>
    </row>
    <row r="603" spans="6:17" s="110" customFormat="1" ht="12.5">
      <c r="F603" s="111"/>
      <c r="G603" s="111"/>
      <c r="Q603" s="111"/>
    </row>
    <row r="604" spans="6:17" s="110" customFormat="1" ht="12.5">
      <c r="F604" s="111"/>
      <c r="G604" s="111"/>
      <c r="Q604" s="111"/>
    </row>
    <row r="605" spans="6:17" s="110" customFormat="1" ht="12.5">
      <c r="F605" s="111"/>
      <c r="G605" s="111"/>
      <c r="Q605" s="111"/>
    </row>
    <row r="606" spans="6:17" s="110" customFormat="1" ht="12.5">
      <c r="F606" s="111"/>
      <c r="G606" s="111"/>
      <c r="Q606" s="111"/>
    </row>
    <row r="607" spans="6:17" s="110" customFormat="1" ht="12.5">
      <c r="F607" s="111"/>
      <c r="G607" s="111"/>
      <c r="Q607" s="111"/>
    </row>
    <row r="608" spans="6:17" s="110" customFormat="1" ht="12.5">
      <c r="F608" s="111"/>
      <c r="G608" s="111"/>
      <c r="Q608" s="111"/>
    </row>
    <row r="609" spans="6:17" s="110" customFormat="1" ht="12.5">
      <c r="F609" s="111"/>
      <c r="G609" s="111"/>
      <c r="Q609" s="111"/>
    </row>
    <row r="610" spans="6:17" s="110" customFormat="1" ht="12.5">
      <c r="F610" s="111"/>
      <c r="G610" s="111"/>
      <c r="Q610" s="111"/>
    </row>
    <row r="611" spans="6:17" s="110" customFormat="1" ht="12.5">
      <c r="F611" s="111"/>
      <c r="G611" s="111"/>
      <c r="Q611" s="111"/>
    </row>
    <row r="612" spans="6:17" s="110" customFormat="1" ht="12.5">
      <c r="F612" s="111"/>
      <c r="G612" s="111"/>
      <c r="Q612" s="111"/>
    </row>
    <row r="613" spans="6:17" s="110" customFormat="1" ht="12.5">
      <c r="F613" s="111"/>
      <c r="G613" s="111"/>
      <c r="Q613" s="111"/>
    </row>
    <row r="614" spans="6:17" s="110" customFormat="1" ht="12.5">
      <c r="F614" s="111"/>
      <c r="G614" s="111"/>
      <c r="Q614" s="111"/>
    </row>
    <row r="615" spans="6:17" s="110" customFormat="1" ht="12.5">
      <c r="F615" s="111"/>
      <c r="G615" s="111"/>
      <c r="Q615" s="111"/>
    </row>
    <row r="616" spans="6:17" s="110" customFormat="1" ht="12.5">
      <c r="F616" s="111"/>
      <c r="G616" s="111"/>
      <c r="Q616" s="111"/>
    </row>
    <row r="617" spans="6:17" s="110" customFormat="1" ht="12.5">
      <c r="F617" s="111"/>
      <c r="G617" s="111"/>
      <c r="Q617" s="111"/>
    </row>
    <row r="618" spans="6:17" s="110" customFormat="1" ht="12.5">
      <c r="F618" s="111"/>
      <c r="G618" s="111"/>
      <c r="Q618" s="111"/>
    </row>
    <row r="619" spans="6:17" s="110" customFormat="1" ht="12.5">
      <c r="F619" s="111"/>
      <c r="G619" s="111"/>
      <c r="Q619" s="111"/>
    </row>
    <row r="620" spans="6:17" s="110" customFormat="1" ht="12.5">
      <c r="F620" s="111"/>
      <c r="G620" s="111"/>
      <c r="Q620" s="111"/>
    </row>
    <row r="621" spans="6:17" s="110" customFormat="1" ht="12.5">
      <c r="F621" s="111"/>
      <c r="G621" s="111"/>
      <c r="Q621" s="111"/>
    </row>
    <row r="622" spans="6:17" s="110" customFormat="1" ht="12.5">
      <c r="F622" s="111"/>
      <c r="G622" s="111"/>
      <c r="Q622" s="111"/>
    </row>
    <row r="623" spans="6:17" s="110" customFormat="1" ht="12.5">
      <c r="F623" s="111"/>
      <c r="G623" s="111"/>
      <c r="Q623" s="111"/>
    </row>
    <row r="624" spans="6:17" s="110" customFormat="1" ht="12.5">
      <c r="F624" s="111"/>
      <c r="G624" s="111"/>
      <c r="Q624" s="111"/>
    </row>
    <row r="625" spans="6:17" s="110" customFormat="1" ht="12.5">
      <c r="F625" s="111"/>
      <c r="G625" s="111"/>
      <c r="Q625" s="111"/>
    </row>
    <row r="626" spans="6:17" s="110" customFormat="1" ht="12.5">
      <c r="F626" s="111"/>
      <c r="G626" s="111"/>
      <c r="Q626" s="111"/>
    </row>
    <row r="627" spans="6:17" s="110" customFormat="1" ht="12.5">
      <c r="F627" s="111"/>
      <c r="G627" s="111"/>
      <c r="Q627" s="111"/>
    </row>
    <row r="628" spans="6:17" s="110" customFormat="1" ht="12.5">
      <c r="F628" s="111"/>
      <c r="G628" s="111"/>
      <c r="Q628" s="111"/>
    </row>
    <row r="629" spans="6:17" s="110" customFormat="1" ht="12.5">
      <c r="F629" s="111"/>
      <c r="G629" s="111"/>
      <c r="Q629" s="111"/>
    </row>
    <row r="630" spans="6:17" s="110" customFormat="1" ht="12.5">
      <c r="F630" s="111"/>
      <c r="G630" s="111"/>
      <c r="Q630" s="111"/>
    </row>
    <row r="631" spans="6:17" s="110" customFormat="1" ht="12.5">
      <c r="F631" s="111"/>
      <c r="G631" s="111"/>
      <c r="Q631" s="111"/>
    </row>
    <row r="632" spans="6:17" s="110" customFormat="1" ht="12.5">
      <c r="F632" s="111"/>
      <c r="G632" s="111"/>
      <c r="Q632" s="111"/>
    </row>
    <row r="633" spans="6:17" s="110" customFormat="1" ht="12.5">
      <c r="F633" s="111"/>
      <c r="G633" s="111"/>
      <c r="Q633" s="111"/>
    </row>
    <row r="634" spans="6:17" s="110" customFormat="1" ht="12.5">
      <c r="F634" s="111"/>
      <c r="G634" s="111"/>
      <c r="Q634" s="111"/>
    </row>
    <row r="635" spans="6:17" s="110" customFormat="1" ht="12.5">
      <c r="F635" s="111"/>
      <c r="G635" s="111"/>
      <c r="Q635" s="111"/>
    </row>
    <row r="636" spans="6:17" s="110" customFormat="1" ht="12.5">
      <c r="F636" s="111"/>
      <c r="G636" s="111"/>
      <c r="Q636" s="111"/>
    </row>
    <row r="637" spans="6:17" s="110" customFormat="1" ht="12.5">
      <c r="F637" s="111"/>
      <c r="G637" s="111"/>
      <c r="Q637" s="111"/>
    </row>
    <row r="638" spans="6:17" s="110" customFormat="1" ht="12.5">
      <c r="F638" s="111"/>
      <c r="G638" s="111"/>
      <c r="Q638" s="111"/>
    </row>
    <row r="639" spans="6:17" s="110" customFormat="1" ht="12.5">
      <c r="F639" s="111"/>
      <c r="G639" s="111"/>
      <c r="Q639" s="111"/>
    </row>
    <row r="640" spans="6:17" s="110" customFormat="1" ht="12.5">
      <c r="F640" s="111"/>
      <c r="G640" s="111"/>
      <c r="Q640" s="111"/>
    </row>
    <row r="641" spans="6:17" s="110" customFormat="1" ht="12.5">
      <c r="F641" s="111"/>
      <c r="G641" s="111"/>
      <c r="Q641" s="111"/>
    </row>
    <row r="642" spans="6:17" s="110" customFormat="1" ht="12.5">
      <c r="F642" s="111"/>
      <c r="G642" s="111"/>
      <c r="Q642" s="111"/>
    </row>
    <row r="643" spans="6:17" s="110" customFormat="1" ht="12.5">
      <c r="F643" s="111"/>
      <c r="G643" s="111"/>
      <c r="Q643" s="111"/>
    </row>
    <row r="644" spans="6:17" s="110" customFormat="1" ht="12.5">
      <c r="F644" s="111"/>
      <c r="G644" s="111"/>
      <c r="Q644" s="111"/>
    </row>
    <row r="645" spans="6:17" s="110" customFormat="1" ht="12.5">
      <c r="F645" s="111"/>
      <c r="G645" s="111"/>
      <c r="Q645" s="111"/>
    </row>
    <row r="646" spans="6:17" s="110" customFormat="1" ht="12.5">
      <c r="F646" s="111"/>
      <c r="G646" s="111"/>
      <c r="Q646" s="111"/>
    </row>
    <row r="647" spans="6:17" s="110" customFormat="1" ht="12.5">
      <c r="F647" s="111"/>
      <c r="G647" s="111"/>
      <c r="Q647" s="111"/>
    </row>
    <row r="648" spans="6:17" s="110" customFormat="1" ht="12.5">
      <c r="F648" s="111"/>
      <c r="G648" s="111"/>
      <c r="Q648" s="111"/>
    </row>
    <row r="649" spans="6:17" s="110" customFormat="1" ht="12.5">
      <c r="F649" s="111"/>
      <c r="G649" s="111"/>
      <c r="Q649" s="111"/>
    </row>
    <row r="650" spans="6:17" s="110" customFormat="1" ht="12.5">
      <c r="F650" s="111"/>
      <c r="G650" s="111"/>
      <c r="Q650" s="111"/>
    </row>
    <row r="651" spans="6:17" s="110" customFormat="1" ht="12.5">
      <c r="F651" s="111"/>
      <c r="G651" s="111"/>
      <c r="Q651" s="111"/>
    </row>
    <row r="652" spans="6:17" s="110" customFormat="1" ht="12.5">
      <c r="F652" s="111"/>
      <c r="G652" s="111"/>
      <c r="Q652" s="111"/>
    </row>
    <row r="653" spans="6:17" s="110" customFormat="1" ht="12.5">
      <c r="F653" s="111"/>
      <c r="G653" s="111"/>
      <c r="Q653" s="111"/>
    </row>
    <row r="654" spans="6:17" s="110" customFormat="1" ht="12.5">
      <c r="F654" s="111"/>
      <c r="G654" s="111"/>
      <c r="Q654" s="111"/>
    </row>
    <row r="655" spans="6:17" s="110" customFormat="1" ht="12.5">
      <c r="F655" s="111"/>
      <c r="G655" s="111"/>
      <c r="Q655" s="111"/>
    </row>
    <row r="656" spans="6:17" s="110" customFormat="1" ht="12.5">
      <c r="F656" s="111"/>
      <c r="G656" s="111"/>
      <c r="Q656" s="111"/>
    </row>
    <row r="657" spans="6:17" s="110" customFormat="1" ht="12.5">
      <c r="F657" s="111"/>
      <c r="G657" s="111"/>
      <c r="Q657" s="111"/>
    </row>
    <row r="658" spans="6:17" s="110" customFormat="1" ht="12.5">
      <c r="F658" s="111"/>
      <c r="G658" s="111"/>
      <c r="Q658" s="111"/>
    </row>
    <row r="659" spans="6:17" s="110" customFormat="1" ht="12.5">
      <c r="F659" s="111"/>
      <c r="G659" s="111"/>
      <c r="Q659" s="111"/>
    </row>
    <row r="660" spans="6:17" s="110" customFormat="1" ht="12.5">
      <c r="F660" s="111"/>
      <c r="G660" s="111"/>
      <c r="Q660" s="111"/>
    </row>
    <row r="661" spans="6:17" s="110" customFormat="1" ht="12.5">
      <c r="F661" s="111"/>
      <c r="G661" s="111"/>
      <c r="Q661" s="111"/>
    </row>
    <row r="662" spans="6:17" s="110" customFormat="1" ht="12.5">
      <c r="F662" s="111"/>
      <c r="G662" s="111"/>
      <c r="Q662" s="111"/>
    </row>
    <row r="663" spans="6:17" s="110" customFormat="1" ht="12.5">
      <c r="F663" s="111"/>
      <c r="G663" s="111"/>
      <c r="Q663" s="111"/>
    </row>
    <row r="664" spans="6:17" s="110" customFormat="1" ht="12.5">
      <c r="F664" s="111"/>
      <c r="G664" s="111"/>
      <c r="Q664" s="111"/>
    </row>
    <row r="665" spans="6:17" s="110" customFormat="1" ht="12.5">
      <c r="F665" s="111"/>
      <c r="G665" s="111"/>
      <c r="Q665" s="111"/>
    </row>
    <row r="666" spans="6:17" s="110" customFormat="1" ht="12.5">
      <c r="F666" s="111"/>
      <c r="G666" s="111"/>
      <c r="Q666" s="111"/>
    </row>
    <row r="667" spans="6:17" s="110" customFormat="1" ht="12.5">
      <c r="F667" s="111"/>
      <c r="G667" s="111"/>
      <c r="Q667" s="111"/>
    </row>
    <row r="668" spans="6:17" s="110" customFormat="1" ht="12.5">
      <c r="F668" s="111"/>
      <c r="G668" s="111"/>
      <c r="Q668" s="111"/>
    </row>
    <row r="669" spans="6:17" s="110" customFormat="1" ht="12.5">
      <c r="F669" s="111"/>
      <c r="G669" s="111"/>
      <c r="Q669" s="111"/>
    </row>
    <row r="670" spans="6:17" s="110" customFormat="1" ht="12.5">
      <c r="F670" s="111"/>
      <c r="G670" s="111"/>
      <c r="Q670" s="111"/>
    </row>
    <row r="671" spans="6:17" s="110" customFormat="1" ht="12.5">
      <c r="F671" s="111"/>
      <c r="G671" s="111"/>
      <c r="Q671" s="111"/>
    </row>
    <row r="672" spans="6:17" s="110" customFormat="1" ht="12.5">
      <c r="F672" s="111"/>
      <c r="G672" s="111"/>
      <c r="Q672" s="111"/>
    </row>
    <row r="673" spans="6:19" s="110" customFormat="1" ht="12.5">
      <c r="F673" s="111"/>
      <c r="G673" s="111"/>
      <c r="Q673" s="111"/>
    </row>
    <row r="674" spans="6:19" s="110" customFormat="1" ht="13.5">
      <c r="F674" s="111"/>
      <c r="G674" s="111"/>
      <c r="K674" s="20"/>
      <c r="L674" s="20"/>
      <c r="M674" s="20"/>
      <c r="N674" s="20"/>
      <c r="O674" s="20"/>
      <c r="P674" s="20"/>
      <c r="Q674" s="52"/>
      <c r="R674" s="20"/>
    </row>
    <row r="675" spans="6:19" s="110" customFormat="1" ht="13.5">
      <c r="F675" s="111"/>
      <c r="G675" s="111"/>
      <c r="K675" s="20"/>
      <c r="L675" s="20"/>
      <c r="M675" s="20"/>
      <c r="N675" s="20"/>
      <c r="O675" s="20"/>
      <c r="P675" s="20"/>
      <c r="Q675" s="52"/>
      <c r="R675" s="20"/>
    </row>
    <row r="676" spans="6:19" s="110" customFormat="1" ht="13.5">
      <c r="F676" s="111"/>
      <c r="G676" s="111"/>
      <c r="K676" s="20"/>
      <c r="L676" s="20"/>
      <c r="M676" s="20"/>
      <c r="N676" s="20"/>
      <c r="O676" s="20"/>
      <c r="P676" s="20"/>
      <c r="Q676" s="52"/>
      <c r="R676" s="20"/>
    </row>
    <row r="677" spans="6:19" s="110" customFormat="1" ht="13.5">
      <c r="F677" s="111"/>
      <c r="G677" s="111"/>
      <c r="K677" s="20"/>
      <c r="L677" s="20"/>
      <c r="M677" s="20"/>
      <c r="N677" s="20"/>
      <c r="O677" s="20"/>
      <c r="P677" s="20"/>
      <c r="Q677" s="52"/>
      <c r="R677" s="20"/>
    </row>
    <row r="678" spans="6:19" s="110" customFormat="1" ht="13.5">
      <c r="F678" s="111"/>
      <c r="G678" s="111"/>
      <c r="K678" s="20"/>
      <c r="L678" s="20"/>
      <c r="M678" s="20"/>
      <c r="N678" s="20"/>
      <c r="O678" s="20"/>
      <c r="P678" s="20"/>
      <c r="Q678" s="52"/>
      <c r="R678" s="20"/>
    </row>
    <row r="679" spans="6:19" s="110" customFormat="1" ht="13.5">
      <c r="F679" s="111"/>
      <c r="G679" s="111"/>
      <c r="K679" s="20"/>
      <c r="L679" s="20"/>
      <c r="M679" s="20"/>
      <c r="N679" s="20"/>
      <c r="O679" s="20"/>
      <c r="P679" s="20"/>
      <c r="Q679" s="52"/>
      <c r="R679" s="20"/>
    </row>
    <row r="680" spans="6:19" s="110" customFormat="1" ht="13.5">
      <c r="F680" s="111"/>
      <c r="G680" s="111"/>
      <c r="K680" s="20"/>
      <c r="L680" s="20"/>
      <c r="M680" s="20"/>
      <c r="N680" s="20"/>
      <c r="O680" s="20"/>
      <c r="P680" s="20"/>
      <c r="Q680" s="52"/>
      <c r="R680" s="20"/>
      <c r="S680" s="20"/>
    </row>
    <row r="681" spans="6:19" s="110" customFormat="1" ht="13.5">
      <c r="F681" s="111"/>
      <c r="G681" s="111"/>
      <c r="K681" s="20"/>
      <c r="L681" s="20"/>
      <c r="M681" s="20"/>
      <c r="N681" s="20"/>
      <c r="O681" s="20"/>
      <c r="P681" s="20"/>
      <c r="Q681" s="52"/>
      <c r="R681" s="20"/>
      <c r="S681" s="20"/>
    </row>
    <row r="682" spans="6:19" s="110" customFormat="1" ht="13.5">
      <c r="F682" s="111"/>
      <c r="G682" s="111"/>
      <c r="K682" s="20"/>
      <c r="L682" s="20"/>
      <c r="M682" s="20"/>
      <c r="N682" s="20"/>
      <c r="O682" s="20"/>
      <c r="P682" s="20"/>
      <c r="Q682" s="52"/>
      <c r="R682" s="20"/>
      <c r="S682" s="20"/>
    </row>
    <row r="683" spans="6:19" s="110" customFormat="1" ht="13.5">
      <c r="F683" s="111"/>
      <c r="G683" s="111"/>
      <c r="K683" s="20"/>
      <c r="L683" s="20"/>
      <c r="M683" s="20"/>
      <c r="N683" s="20"/>
      <c r="O683" s="20"/>
      <c r="P683" s="20"/>
      <c r="Q683" s="52"/>
      <c r="R683" s="20"/>
      <c r="S683" s="20"/>
    </row>
    <row r="684" spans="6:19" s="110" customFormat="1" ht="13.5">
      <c r="F684" s="111"/>
      <c r="G684" s="111"/>
      <c r="K684" s="20"/>
      <c r="L684" s="20"/>
      <c r="M684" s="20"/>
      <c r="N684" s="20"/>
      <c r="O684" s="20"/>
      <c r="P684" s="20"/>
      <c r="Q684" s="52"/>
      <c r="R684" s="20"/>
      <c r="S684" s="20"/>
    </row>
    <row r="685" spans="6:19" s="110" customFormat="1" ht="13.5">
      <c r="F685" s="111"/>
      <c r="G685" s="111"/>
      <c r="K685" s="20"/>
      <c r="L685" s="20"/>
      <c r="M685" s="20"/>
      <c r="N685" s="20"/>
      <c r="O685" s="20"/>
      <c r="P685" s="20"/>
      <c r="Q685" s="52"/>
      <c r="R685" s="20"/>
      <c r="S685" s="20"/>
    </row>
    <row r="686" spans="6:19" s="110" customFormat="1" ht="13.5">
      <c r="F686" s="111"/>
      <c r="G686" s="111"/>
      <c r="K686" s="20"/>
      <c r="L686" s="20"/>
      <c r="M686" s="20"/>
      <c r="N686" s="20"/>
      <c r="O686" s="20"/>
      <c r="P686" s="20"/>
      <c r="Q686" s="52"/>
      <c r="R686" s="20"/>
      <c r="S686" s="20"/>
    </row>
    <row r="687" spans="6:19" s="110" customFormat="1" ht="13.5">
      <c r="F687" s="111"/>
      <c r="G687" s="111"/>
      <c r="K687" s="20"/>
      <c r="L687" s="20"/>
      <c r="M687" s="20"/>
      <c r="N687" s="20"/>
      <c r="O687" s="20"/>
      <c r="P687" s="20"/>
      <c r="Q687" s="52"/>
      <c r="R687" s="20"/>
      <c r="S687" s="20"/>
    </row>
    <row r="688" spans="6:19" s="110" customFormat="1" ht="13.5">
      <c r="F688" s="111"/>
      <c r="G688" s="111"/>
      <c r="K688" s="20"/>
      <c r="L688" s="20"/>
      <c r="M688" s="20"/>
      <c r="N688" s="20"/>
      <c r="O688" s="20"/>
      <c r="P688" s="20"/>
      <c r="Q688" s="52"/>
      <c r="R688" s="20"/>
      <c r="S688" s="20"/>
    </row>
    <row r="689" spans="6:19" s="110" customFormat="1" ht="13.5">
      <c r="F689" s="111"/>
      <c r="G689" s="111"/>
      <c r="K689" s="20"/>
      <c r="L689" s="20"/>
      <c r="M689" s="20"/>
      <c r="N689" s="20"/>
      <c r="O689" s="20"/>
      <c r="P689" s="20"/>
      <c r="Q689" s="52"/>
      <c r="R689" s="20"/>
      <c r="S689" s="20"/>
    </row>
    <row r="690" spans="6:19" s="110" customFormat="1" ht="13.5">
      <c r="F690" s="111"/>
      <c r="G690" s="111"/>
      <c r="K690" s="20"/>
      <c r="L690" s="20"/>
      <c r="M690" s="20"/>
      <c r="N690" s="20"/>
      <c r="O690" s="20"/>
      <c r="P690" s="20"/>
      <c r="Q690" s="52"/>
      <c r="R690" s="20"/>
      <c r="S690" s="20"/>
    </row>
    <row r="691" spans="6:19" s="110" customFormat="1" ht="13.5">
      <c r="F691" s="111"/>
      <c r="G691" s="111"/>
      <c r="K691" s="20"/>
      <c r="L691" s="20"/>
      <c r="M691" s="20"/>
      <c r="N691" s="20"/>
      <c r="O691" s="20"/>
      <c r="P691" s="20"/>
      <c r="Q691" s="52"/>
      <c r="R691" s="20"/>
      <c r="S691" s="20"/>
    </row>
    <row r="692" spans="6:19" s="110" customFormat="1" ht="13.5">
      <c r="F692" s="111"/>
      <c r="G692" s="111"/>
      <c r="K692" s="20"/>
      <c r="L692" s="20"/>
      <c r="M692" s="20"/>
      <c r="N692" s="20"/>
      <c r="O692" s="20"/>
      <c r="P692" s="20"/>
      <c r="Q692" s="52"/>
      <c r="R692" s="20"/>
      <c r="S692" s="20"/>
    </row>
    <row r="693" spans="6:19" s="110" customFormat="1" ht="13.5">
      <c r="F693" s="111"/>
      <c r="G693" s="111"/>
      <c r="K693" s="20"/>
      <c r="L693" s="20"/>
      <c r="M693" s="20"/>
      <c r="N693" s="20"/>
      <c r="O693" s="20"/>
      <c r="P693" s="20"/>
      <c r="Q693" s="52"/>
      <c r="R693" s="20"/>
      <c r="S693" s="20"/>
    </row>
    <row r="694" spans="6:19" s="110" customFormat="1" ht="13.5">
      <c r="F694" s="111"/>
      <c r="G694" s="111"/>
      <c r="K694" s="20"/>
      <c r="L694" s="20"/>
      <c r="M694" s="20"/>
      <c r="N694" s="20"/>
      <c r="O694" s="20"/>
      <c r="P694" s="20"/>
      <c r="Q694" s="52"/>
      <c r="R694" s="20"/>
      <c r="S694" s="20"/>
    </row>
  </sheetData>
  <phoneticPr fontId="43" type="noConversion"/>
  <conditionalFormatting sqref="C13:D13 C16:D17">
    <cfRule type="cellIs" dxfId="21" priority="11" stopIfTrue="1" operator="equal">
      <formula>"N/A"</formula>
    </cfRule>
    <cfRule type="cellIs" dxfId="20" priority="12" stopIfTrue="1" operator="notEqual">
      <formula>""</formula>
    </cfRule>
  </conditionalFormatting>
  <conditionalFormatting sqref="C234:D234">
    <cfRule type="cellIs" dxfId="19" priority="1" stopIfTrue="1" operator="equal">
      <formula>"N/A"</formula>
    </cfRule>
    <cfRule type="cellIs" dxfId="18" priority="2" stopIfTrue="1" operator="notEqual">
      <formula>""</formula>
    </cfRule>
  </conditionalFormatting>
  <conditionalFormatting sqref="J3:AN3">
    <cfRule type="cellIs" dxfId="17" priority="9" stopIfTrue="1" operator="equal">
      <formula>$F$21</formula>
    </cfRule>
    <cfRule type="cellIs" dxfId="16" priority="10" stopIfTrue="1" operator="equal">
      <formula>$F$20</formula>
    </cfRule>
  </conditionalFormatting>
  <dataValidations count="2">
    <dataValidation type="list" showInputMessage="1" showErrorMessage="1" sqref="F234" xr:uid="{00000000-0002-0000-0700-000003000000}">
      <formula1>$E$234:$E$236</formula1>
    </dataValidation>
    <dataValidation operator="greaterThanOrEqual" allowBlank="1" showInputMessage="1" showErrorMessage="1" sqref="J48:AN48 J152:AN166 J135:AN149 J51:AN64 J100:AN114 J84:AN97 J117:AN132 J186:AN200 J228:AM238 J216:N222 AN216:AN238 O216:AM224 J203:AN215 J67:AN81 J169:AN183" xr:uid="{00000000-0002-0000-0700-000002000000}"/>
  </dataValidations>
  <pageMargins left="0.23622047244094491" right="0.23622047244094491" top="0.74803149606299213" bottom="0.74803149606299213" header="0.31496062992125984" footer="0.31496062992125984"/>
  <pageSetup paperSize="8" scale="74" fitToHeight="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108"/>
  <sheetViews>
    <sheetView showGridLines="0" topLeftCell="A108" zoomScale="80" zoomScaleNormal="80" workbookViewId="0">
      <selection activeCell="E22" sqref="E22"/>
    </sheetView>
  </sheetViews>
  <sheetFormatPr defaultColWidth="9.1796875" defaultRowHeight="13.5" outlineLevelRow="1"/>
  <cols>
    <col min="1" max="4" width="2.7265625" style="21" customWidth="1"/>
    <col min="5" max="5" width="35.453125" style="21" bestFit="1" customWidth="1"/>
    <col min="6" max="6" width="13.26953125" style="21" bestFit="1" customWidth="1"/>
    <col min="7" max="7" width="9.81640625" style="52" bestFit="1" customWidth="1"/>
    <col min="8" max="8" width="5.453125" style="33" bestFit="1" customWidth="1"/>
    <col min="9" max="9" width="2.81640625" style="33" bestFit="1" customWidth="1"/>
    <col min="10" max="39" width="10.1796875" style="97" bestFit="1" customWidth="1"/>
    <col min="40" max="40" width="11.1796875" style="21" bestFit="1" customWidth="1"/>
    <col min="41" max="16384" width="9.1796875" style="21"/>
  </cols>
  <sheetData>
    <row r="1" spans="1:41" s="10" customFormat="1" ht="25.5">
      <c r="A1" s="5" t="str">
        <f ca="1" xml:space="preserve"> RIGHT(CELL("FILENAME", $A$1), LEN(CELL("FILENAME", $A$1)) - SEARCH("]", CELL("FILENAME", $A$1)))</f>
        <v>Time</v>
      </c>
      <c r="B1" s="5"/>
      <c r="C1" s="6"/>
      <c r="D1" s="7"/>
      <c r="E1" s="7"/>
      <c r="F1" s="8"/>
      <c r="G1" s="120"/>
      <c r="H1" s="120"/>
      <c r="I1" s="132"/>
      <c r="J1" s="278"/>
      <c r="K1" s="279"/>
      <c r="L1" s="279"/>
      <c r="M1" s="279"/>
      <c r="N1" s="279"/>
      <c r="O1" s="279"/>
      <c r="P1" s="279"/>
      <c r="Q1" s="279"/>
      <c r="R1" s="279"/>
      <c r="S1" s="279"/>
      <c r="T1" s="279"/>
      <c r="U1" s="279"/>
      <c r="V1" s="279"/>
      <c r="W1" s="279"/>
      <c r="X1" s="279"/>
      <c r="Y1" s="279"/>
      <c r="Z1" s="280"/>
      <c r="AA1" s="280"/>
      <c r="AB1" s="280"/>
      <c r="AC1" s="280"/>
      <c r="AD1" s="280"/>
      <c r="AE1" s="280"/>
      <c r="AF1" s="280"/>
      <c r="AG1" s="280"/>
      <c r="AH1" s="280"/>
      <c r="AI1" s="280"/>
      <c r="AJ1" s="280"/>
      <c r="AK1" s="280"/>
      <c r="AL1" s="280"/>
      <c r="AM1" s="280"/>
    </row>
    <row r="2" spans="1:41" s="37" customFormat="1" ht="12.5">
      <c r="A2" s="179"/>
      <c r="B2" s="179"/>
      <c r="C2" s="180"/>
      <c r="D2" s="183"/>
      <c r="E2" s="185" t="str">
        <f>Time!E$26</f>
        <v>Model period ending</v>
      </c>
      <c r="F2" s="8"/>
      <c r="G2" s="137"/>
      <c r="H2" s="203"/>
      <c r="I2" s="203"/>
      <c r="J2" s="281">
        <f xml:space="preserve"> Time!J$26</f>
        <v>44286</v>
      </c>
      <c r="K2" s="281">
        <f xml:space="preserve"> Time!K$26</f>
        <v>44651</v>
      </c>
      <c r="L2" s="281">
        <f xml:space="preserve"> Time!L$26</f>
        <v>45016</v>
      </c>
      <c r="M2" s="281">
        <f xml:space="preserve"> Time!M$26</f>
        <v>45382</v>
      </c>
      <c r="N2" s="281">
        <f xml:space="preserve"> Time!N$26</f>
        <v>45747</v>
      </c>
      <c r="O2" s="281">
        <f xml:space="preserve"> Time!O$26</f>
        <v>46112</v>
      </c>
      <c r="P2" s="281">
        <f xml:space="preserve"> Time!P$26</f>
        <v>46477</v>
      </c>
      <c r="Q2" s="281">
        <f xml:space="preserve"> Time!Q$26</f>
        <v>46843</v>
      </c>
      <c r="R2" s="281">
        <f xml:space="preserve"> Time!R$26</f>
        <v>47208</v>
      </c>
      <c r="S2" s="281">
        <f xml:space="preserve"> Time!S$26</f>
        <v>47573</v>
      </c>
      <c r="T2" s="281">
        <f xml:space="preserve"> Time!T$26</f>
        <v>47938</v>
      </c>
      <c r="U2" s="281">
        <f xml:space="preserve"> Time!U$26</f>
        <v>48304</v>
      </c>
      <c r="V2" s="281">
        <f xml:space="preserve"> Time!V$26</f>
        <v>48669</v>
      </c>
      <c r="W2" s="281">
        <f xml:space="preserve"> Time!W$26</f>
        <v>49034</v>
      </c>
      <c r="X2" s="281">
        <f xml:space="preserve"> Time!X$26</f>
        <v>49399</v>
      </c>
      <c r="Y2" s="281">
        <f xml:space="preserve"> Time!Y$26</f>
        <v>49765</v>
      </c>
      <c r="Z2" s="281">
        <f xml:space="preserve"> Time!Z$26</f>
        <v>50130</v>
      </c>
      <c r="AA2" s="281">
        <f xml:space="preserve"> Time!AA$26</f>
        <v>50495</v>
      </c>
      <c r="AB2" s="281">
        <f xml:space="preserve"> Time!AB$26</f>
        <v>50860</v>
      </c>
      <c r="AC2" s="281">
        <f xml:space="preserve"> Time!AC$26</f>
        <v>51226</v>
      </c>
      <c r="AD2" s="281">
        <f xml:space="preserve"> Time!AD$26</f>
        <v>51591</v>
      </c>
      <c r="AE2" s="281">
        <f xml:space="preserve"> Time!AE$26</f>
        <v>51956</v>
      </c>
      <c r="AF2" s="281">
        <f xml:space="preserve"> Time!AF$26</f>
        <v>52321</v>
      </c>
      <c r="AG2" s="281">
        <f xml:space="preserve"> Time!AG$26</f>
        <v>52687</v>
      </c>
      <c r="AH2" s="281">
        <f xml:space="preserve"> Time!AH$26</f>
        <v>53052</v>
      </c>
      <c r="AI2" s="281">
        <f xml:space="preserve"> Time!AI$26</f>
        <v>53417</v>
      </c>
      <c r="AJ2" s="281">
        <f xml:space="preserve"> Time!AJ$26</f>
        <v>53782</v>
      </c>
      <c r="AK2" s="281">
        <f xml:space="preserve"> Time!AK$26</f>
        <v>54148</v>
      </c>
      <c r="AL2" s="281">
        <f xml:space="preserve"> Time!AL$26</f>
        <v>54513</v>
      </c>
      <c r="AM2" s="281">
        <f xml:space="preserve"> Time!AM$26</f>
        <v>54878</v>
      </c>
      <c r="AN2" s="204"/>
      <c r="AO2" s="204"/>
    </row>
    <row r="3" spans="1:41" s="37" customFormat="1" ht="12.5">
      <c r="A3" s="179"/>
      <c r="B3" s="179"/>
      <c r="C3" s="180"/>
      <c r="D3" s="183"/>
      <c r="E3" s="185" t="str">
        <f>Time!E$81</f>
        <v>Timeline label</v>
      </c>
      <c r="F3" s="205"/>
      <c r="G3" s="206"/>
      <c r="H3" s="203"/>
      <c r="I3" s="203"/>
      <c r="J3" s="207" t="str">
        <f xml:space="preserve"> Time!J$81</f>
        <v>Actual</v>
      </c>
      <c r="K3" s="207" t="str">
        <f xml:space="preserve"> Time!K$81</f>
        <v>Actual</v>
      </c>
      <c r="L3" s="207" t="str">
        <f xml:space="preserve"> Time!L$81</f>
        <v>Forecast</v>
      </c>
      <c r="M3" s="207" t="str">
        <f xml:space="preserve"> Time!M$81</f>
        <v>Forecast</v>
      </c>
      <c r="N3" s="207" t="str">
        <f xml:space="preserve"> Time!N$81</f>
        <v>Forecast</v>
      </c>
      <c r="O3" s="207" t="str">
        <f xml:space="preserve"> Time!O$81</f>
        <v>Forecast</v>
      </c>
      <c r="P3" s="207" t="str">
        <f xml:space="preserve"> Time!P$81</f>
        <v>Forecast</v>
      </c>
      <c r="Q3" s="207" t="str">
        <f xml:space="preserve"> Time!Q$81</f>
        <v>Forecast</v>
      </c>
      <c r="R3" s="207" t="str">
        <f xml:space="preserve"> Time!R$81</f>
        <v>Forecast</v>
      </c>
      <c r="S3" s="207" t="str">
        <f xml:space="preserve"> Time!S$81</f>
        <v>Forecast</v>
      </c>
      <c r="T3" s="207" t="str">
        <f xml:space="preserve"> Time!T$81</f>
        <v>Forecast</v>
      </c>
      <c r="U3" s="207" t="str">
        <f xml:space="preserve"> Time!U$81</f>
        <v>Forecast</v>
      </c>
      <c r="V3" s="207" t="str">
        <f xml:space="preserve"> Time!V$81</f>
        <v>Forecast</v>
      </c>
      <c r="W3" s="207" t="str">
        <f xml:space="preserve"> Time!W$81</f>
        <v>Forecast</v>
      </c>
      <c r="X3" s="207" t="str">
        <f xml:space="preserve"> Time!X$81</f>
        <v>Forecast</v>
      </c>
      <c r="Y3" s="207" t="str">
        <f xml:space="preserve"> Time!Y$81</f>
        <v>Post-Fcst</v>
      </c>
      <c r="Z3" s="207" t="str">
        <f xml:space="preserve"> Time!Z$81</f>
        <v>Post-Fcst</v>
      </c>
      <c r="AA3" s="207" t="str">
        <f xml:space="preserve"> Time!AA$81</f>
        <v>Post-Fcst</v>
      </c>
      <c r="AB3" s="207" t="str">
        <f xml:space="preserve"> Time!AB$81</f>
        <v>Post-Fcst</v>
      </c>
      <c r="AC3" s="207" t="str">
        <f xml:space="preserve"> Time!AC$81</f>
        <v>Post-Fcst</v>
      </c>
      <c r="AD3" s="207" t="str">
        <f xml:space="preserve"> Time!AD$81</f>
        <v>Post-Fcst</v>
      </c>
      <c r="AE3" s="207" t="str">
        <f xml:space="preserve"> Time!AE$81</f>
        <v>Post-Fcst</v>
      </c>
      <c r="AF3" s="207" t="str">
        <f xml:space="preserve"> Time!AF$81</f>
        <v>Post-Fcst</v>
      </c>
      <c r="AG3" s="207" t="str">
        <f xml:space="preserve"> Time!AG$81</f>
        <v>Post-Fcst</v>
      </c>
      <c r="AH3" s="207" t="str">
        <f xml:space="preserve"> Time!AH$81</f>
        <v>Post-Fcst</v>
      </c>
      <c r="AI3" s="207" t="str">
        <f xml:space="preserve"> Time!AI$81</f>
        <v>Post-Fcst</v>
      </c>
      <c r="AJ3" s="207" t="str">
        <f xml:space="preserve"> Time!AJ$81</f>
        <v>Post-Fcst</v>
      </c>
      <c r="AK3" s="207" t="str">
        <f xml:space="preserve"> Time!AK$81</f>
        <v>Post-Fcst</v>
      </c>
      <c r="AL3" s="207" t="str">
        <f xml:space="preserve"> Time!AL$81</f>
        <v>Post-Fcst</v>
      </c>
      <c r="AM3" s="207" t="str">
        <f xml:space="preserve"> Time!AM$81</f>
        <v>Post-Fcst</v>
      </c>
      <c r="AN3" s="207"/>
      <c r="AO3" s="207"/>
    </row>
    <row r="4" spans="1:41" s="37" customFormat="1" ht="12.5">
      <c r="A4" s="179"/>
      <c r="B4" s="179"/>
      <c r="C4" s="180"/>
      <c r="D4" s="183"/>
      <c r="E4" s="185" t="str">
        <f xml:space="preserve"> Time!E$104</f>
        <v>Financial year ending</v>
      </c>
      <c r="F4" s="205"/>
      <c r="G4" s="206"/>
      <c r="H4" s="203"/>
      <c r="I4" s="203"/>
      <c r="J4" s="282">
        <f xml:space="preserve"> Time!J$104</f>
        <v>2021</v>
      </c>
      <c r="K4" s="282">
        <f xml:space="preserve"> Time!K$104</f>
        <v>2022</v>
      </c>
      <c r="L4" s="282">
        <f xml:space="preserve"> Time!L$104</f>
        <v>2023</v>
      </c>
      <c r="M4" s="282">
        <f xml:space="preserve"> Time!M$104</f>
        <v>2024</v>
      </c>
      <c r="N4" s="282">
        <f xml:space="preserve"> Time!N$104</f>
        <v>2025</v>
      </c>
      <c r="O4" s="282">
        <f xml:space="preserve"> Time!O$104</f>
        <v>2026</v>
      </c>
      <c r="P4" s="282">
        <f xml:space="preserve"> Time!P$104</f>
        <v>2027</v>
      </c>
      <c r="Q4" s="282">
        <f xml:space="preserve"> Time!Q$104</f>
        <v>2028</v>
      </c>
      <c r="R4" s="282">
        <f xml:space="preserve"> Time!R$104</f>
        <v>2029</v>
      </c>
      <c r="S4" s="282">
        <f xml:space="preserve"> Time!S$104</f>
        <v>2030</v>
      </c>
      <c r="T4" s="282">
        <f xml:space="preserve"> Time!T$104</f>
        <v>2031</v>
      </c>
      <c r="U4" s="282">
        <f xml:space="preserve"> Time!U$104</f>
        <v>2032</v>
      </c>
      <c r="V4" s="282">
        <f xml:space="preserve"> Time!V$104</f>
        <v>2033</v>
      </c>
      <c r="W4" s="282">
        <f xml:space="preserve"> Time!W$104</f>
        <v>2034</v>
      </c>
      <c r="X4" s="282">
        <f xml:space="preserve"> Time!X$104</f>
        <v>2035</v>
      </c>
      <c r="Y4" s="282">
        <f xml:space="preserve"> Time!Y$104</f>
        <v>2036</v>
      </c>
      <c r="Z4" s="282">
        <f xml:space="preserve"> Time!Z$104</f>
        <v>2037</v>
      </c>
      <c r="AA4" s="282">
        <f xml:space="preserve"> Time!AA$104</f>
        <v>2038</v>
      </c>
      <c r="AB4" s="282">
        <f xml:space="preserve"> Time!AB$104</f>
        <v>2039</v>
      </c>
      <c r="AC4" s="282">
        <f xml:space="preserve"> Time!AC$104</f>
        <v>2040</v>
      </c>
      <c r="AD4" s="282">
        <f xml:space="preserve"> Time!AD$104</f>
        <v>2041</v>
      </c>
      <c r="AE4" s="282">
        <f xml:space="preserve"> Time!AE$104</f>
        <v>2042</v>
      </c>
      <c r="AF4" s="282">
        <f xml:space="preserve"> Time!AF$104</f>
        <v>2043</v>
      </c>
      <c r="AG4" s="282">
        <f xml:space="preserve"> Time!AG$104</f>
        <v>2044</v>
      </c>
      <c r="AH4" s="282">
        <f xml:space="preserve"> Time!AH$104</f>
        <v>2045</v>
      </c>
      <c r="AI4" s="282">
        <f xml:space="preserve"> Time!AI$104</f>
        <v>2046</v>
      </c>
      <c r="AJ4" s="282">
        <f xml:space="preserve"> Time!AJ$104</f>
        <v>2047</v>
      </c>
      <c r="AK4" s="282">
        <f xml:space="preserve"> Time!AK$104</f>
        <v>2048</v>
      </c>
      <c r="AL4" s="282">
        <f xml:space="preserve"> Time!AL$104</f>
        <v>2049</v>
      </c>
      <c r="AM4" s="282">
        <f xml:space="preserve"> Time!AM$104</f>
        <v>2050</v>
      </c>
      <c r="AN4" s="208"/>
      <c r="AO4" s="208"/>
    </row>
    <row r="5" spans="1:41" s="37" customFormat="1" ht="12.5">
      <c r="A5" s="179"/>
      <c r="B5" s="179"/>
      <c r="C5" s="180"/>
      <c r="D5" s="183"/>
      <c r="E5" s="185" t="str">
        <f>Time!E$11</f>
        <v>Model column counter</v>
      </c>
      <c r="F5" s="209" t="s">
        <v>118</v>
      </c>
      <c r="G5" s="142" t="s">
        <v>119</v>
      </c>
      <c r="H5" s="210" t="s">
        <v>284</v>
      </c>
      <c r="I5" s="203"/>
      <c r="J5" s="262">
        <f xml:space="preserve"> Time!J$11</f>
        <v>1</v>
      </c>
      <c r="K5" s="262">
        <f xml:space="preserve"> Time!K$11</f>
        <v>2</v>
      </c>
      <c r="L5" s="262">
        <f xml:space="preserve"> Time!L$11</f>
        <v>3</v>
      </c>
      <c r="M5" s="262">
        <f xml:space="preserve"> Time!M$11</f>
        <v>4</v>
      </c>
      <c r="N5" s="262">
        <f xml:space="preserve"> Time!N$11</f>
        <v>5</v>
      </c>
      <c r="O5" s="262">
        <f xml:space="preserve"> Time!O$11</f>
        <v>6</v>
      </c>
      <c r="P5" s="262">
        <f xml:space="preserve"> Time!P$11</f>
        <v>7</v>
      </c>
      <c r="Q5" s="262">
        <f xml:space="preserve"> Time!Q$11</f>
        <v>8</v>
      </c>
      <c r="R5" s="262">
        <f xml:space="preserve"> Time!R$11</f>
        <v>9</v>
      </c>
      <c r="S5" s="262">
        <f xml:space="preserve"> Time!S$11</f>
        <v>10</v>
      </c>
      <c r="T5" s="262">
        <f xml:space="preserve"> Time!T$11</f>
        <v>11</v>
      </c>
      <c r="U5" s="262">
        <f xml:space="preserve"> Time!U$11</f>
        <v>12</v>
      </c>
      <c r="V5" s="262">
        <f xml:space="preserve"> Time!V$11</f>
        <v>13</v>
      </c>
      <c r="W5" s="262">
        <f xml:space="preserve"> Time!W$11</f>
        <v>14</v>
      </c>
      <c r="X5" s="262">
        <f xml:space="preserve"> Time!X$11</f>
        <v>15</v>
      </c>
      <c r="Y5" s="262">
        <f xml:space="preserve"> Time!Y$11</f>
        <v>16</v>
      </c>
      <c r="Z5" s="262">
        <f xml:space="preserve"> Time!Z$11</f>
        <v>17</v>
      </c>
      <c r="AA5" s="262">
        <f xml:space="preserve"> Time!AA$11</f>
        <v>18</v>
      </c>
      <c r="AB5" s="262">
        <f xml:space="preserve"> Time!AB$11</f>
        <v>19</v>
      </c>
      <c r="AC5" s="262">
        <f xml:space="preserve"> Time!AC$11</f>
        <v>20</v>
      </c>
      <c r="AD5" s="262">
        <f xml:space="preserve"> Time!AD$11</f>
        <v>21</v>
      </c>
      <c r="AE5" s="262">
        <f xml:space="preserve"> Time!AE$11</f>
        <v>22</v>
      </c>
      <c r="AF5" s="262">
        <f xml:space="preserve"> Time!AF$11</f>
        <v>23</v>
      </c>
      <c r="AG5" s="262">
        <f xml:space="preserve"> Time!AG$11</f>
        <v>24</v>
      </c>
      <c r="AH5" s="262">
        <f xml:space="preserve"> Time!AH$11</f>
        <v>25</v>
      </c>
      <c r="AI5" s="262">
        <f xml:space="preserve"> Time!AI$11</f>
        <v>26</v>
      </c>
      <c r="AJ5" s="262">
        <f xml:space="preserve"> Time!AJ$11</f>
        <v>27</v>
      </c>
      <c r="AK5" s="262">
        <f xml:space="preserve"> Time!AK$11</f>
        <v>28</v>
      </c>
      <c r="AL5" s="262">
        <f xml:space="preserve"> Time!AL$11</f>
        <v>29</v>
      </c>
      <c r="AM5" s="262">
        <f xml:space="preserve"> Time!AM$11</f>
        <v>30</v>
      </c>
      <c r="AN5" s="211"/>
      <c r="AO5" s="211"/>
    </row>
    <row r="6" spans="1:41" s="37" customFormat="1" ht="12.5">
      <c r="A6" s="179"/>
      <c r="B6" s="179"/>
      <c r="C6" s="180"/>
      <c r="D6" s="183"/>
      <c r="G6" s="111"/>
      <c r="H6" s="212"/>
      <c r="I6" s="212"/>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row>
    <row r="7" spans="1:41" s="37" customFormat="1" ht="12.5">
      <c r="A7" s="179"/>
      <c r="B7" s="179"/>
      <c r="C7" s="180"/>
      <c r="D7" s="183"/>
      <c r="G7" s="111"/>
      <c r="H7" s="212"/>
      <c r="I7" s="212"/>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row>
    <row r="8" spans="1:41" s="37" customFormat="1" ht="12.75" customHeight="1">
      <c r="A8" s="176" t="s">
        <v>285</v>
      </c>
      <c r="B8" s="176"/>
      <c r="C8" s="177"/>
      <c r="D8" s="176"/>
      <c r="E8" s="176"/>
      <c r="F8" s="176"/>
      <c r="G8" s="145"/>
      <c r="H8" s="213"/>
      <c r="I8" s="213"/>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176"/>
      <c r="AO8" s="176"/>
    </row>
    <row r="9" spans="1:41" s="37" customFormat="1" ht="12.5" outlineLevel="1">
      <c r="A9" s="179"/>
      <c r="B9" s="179"/>
      <c r="C9" s="180"/>
      <c r="D9" s="183"/>
      <c r="E9" s="183"/>
      <c r="F9" s="183"/>
      <c r="G9" s="69"/>
      <c r="H9" s="203"/>
      <c r="I9" s="203"/>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3"/>
      <c r="AO9" s="183"/>
    </row>
    <row r="10" spans="1:41" s="37" customFormat="1" ht="12.5" outlineLevel="1">
      <c r="A10" s="179"/>
      <c r="B10" s="179" t="s">
        <v>286</v>
      </c>
      <c r="C10" s="180"/>
      <c r="D10" s="183"/>
      <c r="E10" s="183"/>
      <c r="F10" s="183"/>
      <c r="G10" s="69"/>
      <c r="H10" s="203"/>
      <c r="I10" s="203"/>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3"/>
      <c r="AO10" s="183"/>
    </row>
    <row r="11" spans="1:41" s="216" customFormat="1" ht="12.5" outlineLevel="1">
      <c r="A11" s="214"/>
      <c r="B11" s="214"/>
      <c r="C11" s="215"/>
      <c r="E11" s="185" t="s">
        <v>287</v>
      </c>
      <c r="F11" s="217"/>
      <c r="G11" s="218" t="s">
        <v>288</v>
      </c>
      <c r="H11" s="218"/>
      <c r="I11" s="219"/>
      <c r="J11" s="220">
        <f t="shared" ref="J11:V11" si="0" xml:space="preserve"> I11 + 1</f>
        <v>1</v>
      </c>
      <c r="K11" s="220">
        <f t="shared" si="0"/>
        <v>2</v>
      </c>
      <c r="L11" s="220">
        <f xml:space="preserve"> K11 + 1</f>
        <v>3</v>
      </c>
      <c r="M11" s="220">
        <f t="shared" si="0"/>
        <v>4</v>
      </c>
      <c r="N11" s="220">
        <f t="shared" si="0"/>
        <v>5</v>
      </c>
      <c r="O11" s="220">
        <f t="shared" si="0"/>
        <v>6</v>
      </c>
      <c r="P11" s="220">
        <f t="shared" si="0"/>
        <v>7</v>
      </c>
      <c r="Q11" s="220">
        <f t="shared" si="0"/>
        <v>8</v>
      </c>
      <c r="R11" s="220">
        <f t="shared" si="0"/>
        <v>9</v>
      </c>
      <c r="S11" s="220">
        <f t="shared" si="0"/>
        <v>10</v>
      </c>
      <c r="T11" s="220">
        <f t="shared" si="0"/>
        <v>11</v>
      </c>
      <c r="U11" s="220">
        <f t="shared" si="0"/>
        <v>12</v>
      </c>
      <c r="V11" s="220">
        <f t="shared" si="0"/>
        <v>13</v>
      </c>
      <c r="W11" s="220">
        <f t="shared" ref="W11" si="1" xml:space="preserve"> V11 + 1</f>
        <v>14</v>
      </c>
      <c r="X11" s="220">
        <f t="shared" ref="X11" si="2" xml:space="preserve"> W11 + 1</f>
        <v>15</v>
      </c>
      <c r="Y11" s="220">
        <f t="shared" ref="Y11" si="3" xml:space="preserve"> X11 + 1</f>
        <v>16</v>
      </c>
      <c r="Z11" s="220">
        <f t="shared" ref="Z11" si="4" xml:space="preserve"> Y11 + 1</f>
        <v>17</v>
      </c>
      <c r="AA11" s="220">
        <f t="shared" ref="AA11" si="5" xml:space="preserve"> Z11 + 1</f>
        <v>18</v>
      </c>
      <c r="AB11" s="220">
        <f t="shared" ref="AB11" si="6" xml:space="preserve"> AA11 + 1</f>
        <v>19</v>
      </c>
      <c r="AC11" s="220">
        <f t="shared" ref="AC11" si="7" xml:space="preserve"> AB11 + 1</f>
        <v>20</v>
      </c>
      <c r="AD11" s="220">
        <f t="shared" ref="AD11" si="8" xml:space="preserve"> AC11 + 1</f>
        <v>21</v>
      </c>
      <c r="AE11" s="220">
        <f t="shared" ref="AE11" si="9" xml:space="preserve"> AD11 + 1</f>
        <v>22</v>
      </c>
      <c r="AF11" s="220">
        <f t="shared" ref="AF11" si="10" xml:space="preserve"> AE11 + 1</f>
        <v>23</v>
      </c>
      <c r="AG11" s="220">
        <f t="shared" ref="AG11" si="11" xml:space="preserve"> AF11 + 1</f>
        <v>24</v>
      </c>
      <c r="AH11" s="220">
        <f t="shared" ref="AH11" si="12" xml:space="preserve"> AG11 + 1</f>
        <v>25</v>
      </c>
      <c r="AI11" s="220">
        <f t="shared" ref="AI11" si="13" xml:space="preserve"> AH11 + 1</f>
        <v>26</v>
      </c>
      <c r="AJ11" s="220">
        <f t="shared" ref="AJ11" si="14" xml:space="preserve"> AI11 + 1</f>
        <v>27</v>
      </c>
      <c r="AK11" s="220">
        <f t="shared" ref="AK11" si="15" xml:space="preserve"> AJ11 + 1</f>
        <v>28</v>
      </c>
      <c r="AL11" s="220">
        <f t="shared" ref="AL11:AM11" si="16" xml:space="preserve"> AK11 + 1</f>
        <v>29</v>
      </c>
      <c r="AM11" s="220">
        <f t="shared" si="16"/>
        <v>30</v>
      </c>
      <c r="AN11" s="220"/>
      <c r="AO11" s="220"/>
    </row>
    <row r="12" spans="1:41" s="37" customFormat="1" ht="12.5" outlineLevel="1">
      <c r="A12" s="179"/>
      <c r="B12" s="179"/>
      <c r="C12" s="180"/>
      <c r="D12" s="183"/>
      <c r="E12" s="185" t="s">
        <v>289</v>
      </c>
      <c r="F12" s="211">
        <f xml:space="preserve"> MAX(J11:AM11)</f>
        <v>30</v>
      </c>
      <c r="G12" s="69" t="s">
        <v>290</v>
      </c>
      <c r="H12" s="69"/>
      <c r="I12" s="69"/>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row>
    <row r="13" spans="1:41" s="37" customFormat="1" ht="12.5" outlineLevel="1">
      <c r="A13" s="179"/>
      <c r="B13" s="179"/>
      <c r="C13" s="180"/>
      <c r="D13" s="183"/>
      <c r="E13" s="183"/>
      <c r="F13" s="183"/>
      <c r="G13" s="69"/>
      <c r="H13" s="69"/>
      <c r="I13" s="69"/>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row>
    <row r="14" spans="1:41" s="37" customFormat="1" ht="12.5" outlineLevel="1">
      <c r="A14" s="179"/>
      <c r="B14" s="179"/>
      <c r="C14" s="180"/>
      <c r="D14" s="183"/>
      <c r="E14" s="185" t="str">
        <f t="shared" ref="E14:AM14" si="17" xml:space="preserve"> E$11</f>
        <v>Model column counter</v>
      </c>
      <c r="F14" s="222">
        <f t="shared" si="17"/>
        <v>0</v>
      </c>
      <c r="G14" s="223" t="str">
        <f t="shared" si="17"/>
        <v>counter</v>
      </c>
      <c r="H14" s="223">
        <f t="shared" si="17"/>
        <v>0</v>
      </c>
      <c r="I14" s="223">
        <f t="shared" si="17"/>
        <v>0</v>
      </c>
      <c r="J14" s="224">
        <f t="shared" si="17"/>
        <v>1</v>
      </c>
      <c r="K14" s="224">
        <f t="shared" si="17"/>
        <v>2</v>
      </c>
      <c r="L14" s="224">
        <f t="shared" si="17"/>
        <v>3</v>
      </c>
      <c r="M14" s="224">
        <f t="shared" si="17"/>
        <v>4</v>
      </c>
      <c r="N14" s="224">
        <f t="shared" si="17"/>
        <v>5</v>
      </c>
      <c r="O14" s="224">
        <f t="shared" si="17"/>
        <v>6</v>
      </c>
      <c r="P14" s="224">
        <f t="shared" si="17"/>
        <v>7</v>
      </c>
      <c r="Q14" s="224">
        <f t="shared" si="17"/>
        <v>8</v>
      </c>
      <c r="R14" s="224">
        <f t="shared" si="17"/>
        <v>9</v>
      </c>
      <c r="S14" s="224">
        <f t="shared" si="17"/>
        <v>10</v>
      </c>
      <c r="T14" s="224">
        <f t="shared" si="17"/>
        <v>11</v>
      </c>
      <c r="U14" s="224">
        <f t="shared" si="17"/>
        <v>12</v>
      </c>
      <c r="V14" s="224">
        <f t="shared" si="17"/>
        <v>13</v>
      </c>
      <c r="W14" s="224">
        <f t="shared" si="17"/>
        <v>14</v>
      </c>
      <c r="X14" s="224">
        <f t="shared" si="17"/>
        <v>15</v>
      </c>
      <c r="Y14" s="224">
        <f t="shared" si="17"/>
        <v>16</v>
      </c>
      <c r="Z14" s="224">
        <f t="shared" si="17"/>
        <v>17</v>
      </c>
      <c r="AA14" s="224">
        <f t="shared" si="17"/>
        <v>18</v>
      </c>
      <c r="AB14" s="224">
        <f t="shared" si="17"/>
        <v>19</v>
      </c>
      <c r="AC14" s="224">
        <f t="shared" si="17"/>
        <v>20</v>
      </c>
      <c r="AD14" s="224">
        <f t="shared" si="17"/>
        <v>21</v>
      </c>
      <c r="AE14" s="224">
        <f t="shared" si="17"/>
        <v>22</v>
      </c>
      <c r="AF14" s="224">
        <f t="shared" si="17"/>
        <v>23</v>
      </c>
      <c r="AG14" s="224">
        <f t="shared" si="17"/>
        <v>24</v>
      </c>
      <c r="AH14" s="224">
        <f t="shared" si="17"/>
        <v>25</v>
      </c>
      <c r="AI14" s="224">
        <f t="shared" si="17"/>
        <v>26</v>
      </c>
      <c r="AJ14" s="224">
        <f t="shared" si="17"/>
        <v>27</v>
      </c>
      <c r="AK14" s="224">
        <f t="shared" si="17"/>
        <v>28</v>
      </c>
      <c r="AL14" s="224">
        <f t="shared" si="17"/>
        <v>29</v>
      </c>
      <c r="AM14" s="224">
        <f t="shared" si="17"/>
        <v>30</v>
      </c>
      <c r="AN14" s="224"/>
      <c r="AO14" s="224"/>
    </row>
    <row r="15" spans="1:41" s="37" customFormat="1" ht="12.5" outlineLevel="1">
      <c r="A15" s="179"/>
      <c r="B15" s="179"/>
      <c r="C15" s="180"/>
      <c r="D15" s="183"/>
      <c r="E15" s="185" t="s">
        <v>291</v>
      </c>
      <c r="F15" s="183"/>
      <c r="G15" s="69" t="s">
        <v>292</v>
      </c>
      <c r="H15" s="69">
        <f xml:space="preserve"> SUM(J15:AM15)</f>
        <v>1</v>
      </c>
      <c r="I15" s="69"/>
      <c r="J15" s="221">
        <f t="shared" ref="J15:V15" si="18" xml:space="preserve"> IF(J14 = 1, 1, 0)</f>
        <v>1</v>
      </c>
      <c r="K15" s="221">
        <f t="shared" si="18"/>
        <v>0</v>
      </c>
      <c r="L15" s="221">
        <f t="shared" si="18"/>
        <v>0</v>
      </c>
      <c r="M15" s="221">
        <f t="shared" si="18"/>
        <v>0</v>
      </c>
      <c r="N15" s="221">
        <f t="shared" si="18"/>
        <v>0</v>
      </c>
      <c r="O15" s="221">
        <f t="shared" si="18"/>
        <v>0</v>
      </c>
      <c r="P15" s="221">
        <f t="shared" si="18"/>
        <v>0</v>
      </c>
      <c r="Q15" s="221">
        <f t="shared" si="18"/>
        <v>0</v>
      </c>
      <c r="R15" s="221">
        <f t="shared" si="18"/>
        <v>0</v>
      </c>
      <c r="S15" s="221">
        <f t="shared" si="18"/>
        <v>0</v>
      </c>
      <c r="T15" s="221">
        <f t="shared" si="18"/>
        <v>0</v>
      </c>
      <c r="U15" s="221">
        <f t="shared" si="18"/>
        <v>0</v>
      </c>
      <c r="V15" s="221">
        <f t="shared" si="18"/>
        <v>0</v>
      </c>
      <c r="W15" s="221">
        <f t="shared" ref="W15:X15" si="19" xml:space="preserve"> IF(W14 = 1, 1, 0)</f>
        <v>0</v>
      </c>
      <c r="X15" s="221">
        <f t="shared" si="19"/>
        <v>0</v>
      </c>
      <c r="Y15" s="221">
        <f t="shared" ref="Y15:AL15" si="20" xml:space="preserve"> IF(Y14 = 1, 1, 0)</f>
        <v>0</v>
      </c>
      <c r="Z15" s="221">
        <f t="shared" si="20"/>
        <v>0</v>
      </c>
      <c r="AA15" s="221">
        <f t="shared" si="20"/>
        <v>0</v>
      </c>
      <c r="AB15" s="221">
        <f t="shared" si="20"/>
        <v>0</v>
      </c>
      <c r="AC15" s="221">
        <f t="shared" si="20"/>
        <v>0</v>
      </c>
      <c r="AD15" s="221">
        <f t="shared" si="20"/>
        <v>0</v>
      </c>
      <c r="AE15" s="221">
        <f t="shared" si="20"/>
        <v>0</v>
      </c>
      <c r="AF15" s="221">
        <f t="shared" si="20"/>
        <v>0</v>
      </c>
      <c r="AG15" s="221">
        <f t="shared" si="20"/>
        <v>0</v>
      </c>
      <c r="AH15" s="221">
        <f t="shared" si="20"/>
        <v>0</v>
      </c>
      <c r="AI15" s="221">
        <f t="shared" si="20"/>
        <v>0</v>
      </c>
      <c r="AJ15" s="221">
        <f t="shared" si="20"/>
        <v>0</v>
      </c>
      <c r="AK15" s="221">
        <f t="shared" si="20"/>
        <v>0</v>
      </c>
      <c r="AL15" s="221">
        <f t="shared" si="20"/>
        <v>0</v>
      </c>
      <c r="AM15" s="221">
        <f t="shared" ref="AM15" si="21" xml:space="preserve"> IF(AM14 = 1, 1, 0)</f>
        <v>0</v>
      </c>
      <c r="AN15" s="221"/>
      <c r="AO15" s="221"/>
    </row>
    <row r="16" spans="1:41" s="37" customFormat="1" ht="12.5" outlineLevel="1">
      <c r="A16" s="179"/>
      <c r="B16" s="179"/>
      <c r="C16" s="180"/>
      <c r="D16" s="183"/>
      <c r="E16" s="183"/>
      <c r="F16" s="183"/>
      <c r="G16" s="69"/>
      <c r="H16" s="69"/>
      <c r="I16" s="69"/>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row>
    <row r="17" spans="1:41" s="37" customFormat="1" ht="12.5" outlineLevel="1">
      <c r="A17" s="179"/>
      <c r="B17" s="179" t="s">
        <v>293</v>
      </c>
      <c r="C17" s="180"/>
      <c r="D17" s="183"/>
      <c r="E17" s="183"/>
      <c r="F17" s="183"/>
      <c r="G17" s="69"/>
      <c r="H17" s="203"/>
      <c r="I17" s="203"/>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3"/>
      <c r="AO17" s="183"/>
    </row>
    <row r="18" spans="1:41" s="37" customFormat="1" ht="12.5" outlineLevel="1">
      <c r="A18" s="179"/>
      <c r="B18" s="179"/>
      <c r="C18" s="180"/>
      <c r="D18" s="183"/>
      <c r="E18" s="225" t="str">
        <f xml:space="preserve"> Inputs!E$13</f>
        <v>1st model column start date</v>
      </c>
      <c r="F18" s="226">
        <f xml:space="preserve"> Inputs!F$13</f>
        <v>43922</v>
      </c>
      <c r="G18" s="227" t="str">
        <f xml:space="preserve"> Inputs!G$13</f>
        <v>date</v>
      </c>
      <c r="H18" s="228"/>
      <c r="I18" s="228"/>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26"/>
      <c r="AO18" s="226"/>
    </row>
    <row r="19" spans="1:41" s="37" customFormat="1" ht="12.5" outlineLevel="1">
      <c r="A19" s="179"/>
      <c r="B19" s="179"/>
      <c r="C19" s="180"/>
      <c r="D19" s="183"/>
      <c r="E19" s="225" t="str">
        <f>Inputs!E240</f>
        <v>Months per model period</v>
      </c>
      <c r="F19" s="225">
        <f xml:space="preserve"> Inputs!F$240</f>
        <v>12</v>
      </c>
      <c r="G19" s="147" t="str">
        <f xml:space="preserve"> Inputs!G$240</f>
        <v>months</v>
      </c>
      <c r="H19" s="229"/>
      <c r="I19" s="229"/>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25"/>
      <c r="AO19" s="225"/>
    </row>
    <row r="20" spans="1:41" s="37" customFormat="1" ht="12.5" outlineLevel="1">
      <c r="A20" s="179"/>
      <c r="B20" s="179"/>
      <c r="C20" s="180"/>
      <c r="D20" s="183"/>
      <c r="E20" s="183" t="str">
        <f t="shared" ref="E20:AM20" si="22" xml:space="preserve"> E$15</f>
        <v>1st model column flag</v>
      </c>
      <c r="F20" s="183">
        <f t="shared" si="22"/>
        <v>0</v>
      </c>
      <c r="G20" s="69" t="str">
        <f t="shared" si="22"/>
        <v>flag</v>
      </c>
      <c r="H20" s="203">
        <f t="shared" si="22"/>
        <v>1</v>
      </c>
      <c r="I20" s="203">
        <f t="shared" si="22"/>
        <v>0</v>
      </c>
      <c r="J20" s="181">
        <f t="shared" si="22"/>
        <v>1</v>
      </c>
      <c r="K20" s="181">
        <f t="shared" si="22"/>
        <v>0</v>
      </c>
      <c r="L20" s="181">
        <f t="shared" si="22"/>
        <v>0</v>
      </c>
      <c r="M20" s="181">
        <f t="shared" si="22"/>
        <v>0</v>
      </c>
      <c r="N20" s="181">
        <f t="shared" si="22"/>
        <v>0</v>
      </c>
      <c r="O20" s="181">
        <f t="shared" si="22"/>
        <v>0</v>
      </c>
      <c r="P20" s="181">
        <f t="shared" si="22"/>
        <v>0</v>
      </c>
      <c r="Q20" s="181">
        <f t="shared" si="22"/>
        <v>0</v>
      </c>
      <c r="R20" s="181">
        <f t="shared" si="22"/>
        <v>0</v>
      </c>
      <c r="S20" s="181">
        <f t="shared" si="22"/>
        <v>0</v>
      </c>
      <c r="T20" s="181">
        <f t="shared" si="22"/>
        <v>0</v>
      </c>
      <c r="U20" s="181">
        <f t="shared" si="22"/>
        <v>0</v>
      </c>
      <c r="V20" s="181">
        <f t="shared" si="22"/>
        <v>0</v>
      </c>
      <c r="W20" s="181">
        <f t="shared" si="22"/>
        <v>0</v>
      </c>
      <c r="X20" s="181">
        <f t="shared" si="22"/>
        <v>0</v>
      </c>
      <c r="Y20" s="181">
        <f t="shared" si="22"/>
        <v>0</v>
      </c>
      <c r="Z20" s="181">
        <f t="shared" si="22"/>
        <v>0</v>
      </c>
      <c r="AA20" s="181">
        <f t="shared" si="22"/>
        <v>0</v>
      </c>
      <c r="AB20" s="181">
        <f t="shared" si="22"/>
        <v>0</v>
      </c>
      <c r="AC20" s="181">
        <f t="shared" si="22"/>
        <v>0</v>
      </c>
      <c r="AD20" s="181">
        <f t="shared" si="22"/>
        <v>0</v>
      </c>
      <c r="AE20" s="181">
        <f t="shared" si="22"/>
        <v>0</v>
      </c>
      <c r="AF20" s="181">
        <f t="shared" si="22"/>
        <v>0</v>
      </c>
      <c r="AG20" s="181">
        <f t="shared" si="22"/>
        <v>0</v>
      </c>
      <c r="AH20" s="181">
        <f t="shared" si="22"/>
        <v>0</v>
      </c>
      <c r="AI20" s="181">
        <f t="shared" si="22"/>
        <v>0</v>
      </c>
      <c r="AJ20" s="181">
        <f t="shared" si="22"/>
        <v>0</v>
      </c>
      <c r="AK20" s="181">
        <f t="shared" si="22"/>
        <v>0</v>
      </c>
      <c r="AL20" s="181">
        <f t="shared" si="22"/>
        <v>0</v>
      </c>
      <c r="AM20" s="181">
        <f t="shared" si="22"/>
        <v>0</v>
      </c>
      <c r="AN20" s="183"/>
      <c r="AO20" s="183"/>
    </row>
    <row r="21" spans="1:41" s="37" customFormat="1" ht="12.5" outlineLevel="1">
      <c r="A21" s="179"/>
      <c r="B21" s="179"/>
      <c r="C21" s="180"/>
      <c r="D21" s="183"/>
      <c r="E21" s="183" t="s">
        <v>293</v>
      </c>
      <c r="F21" s="230"/>
      <c r="G21" s="231" t="s">
        <v>125</v>
      </c>
      <c r="H21" s="203"/>
      <c r="I21" s="232"/>
      <c r="J21" s="230">
        <f t="shared" ref="J21:V21" si="23" xml:space="preserve"> IF(J20 = 1, $F18, DATE(YEAR(I21), MONTH(I21) + $F19, DAY(1)))</f>
        <v>43922</v>
      </c>
      <c r="K21" s="230">
        <f t="shared" si="23"/>
        <v>44287</v>
      </c>
      <c r="L21" s="230">
        <f t="shared" si="23"/>
        <v>44652</v>
      </c>
      <c r="M21" s="230">
        <f t="shared" si="23"/>
        <v>45017</v>
      </c>
      <c r="N21" s="230">
        <f t="shared" si="23"/>
        <v>45383</v>
      </c>
      <c r="O21" s="230">
        <f t="shared" si="23"/>
        <v>45748</v>
      </c>
      <c r="P21" s="230">
        <f t="shared" si="23"/>
        <v>46113</v>
      </c>
      <c r="Q21" s="230">
        <f t="shared" si="23"/>
        <v>46478</v>
      </c>
      <c r="R21" s="230">
        <f t="shared" si="23"/>
        <v>46844</v>
      </c>
      <c r="S21" s="230">
        <f t="shared" si="23"/>
        <v>47209</v>
      </c>
      <c r="T21" s="230">
        <f t="shared" si="23"/>
        <v>47574</v>
      </c>
      <c r="U21" s="230">
        <f t="shared" si="23"/>
        <v>47939</v>
      </c>
      <c r="V21" s="230">
        <f t="shared" si="23"/>
        <v>48305</v>
      </c>
      <c r="W21" s="230">
        <f t="shared" ref="W21" si="24" xml:space="preserve"> IF(W20 = 1, $F18, DATE(YEAR(V21), MONTH(V21) + $F19, DAY(1)))</f>
        <v>48670</v>
      </c>
      <c r="X21" s="230">
        <f t="shared" ref="X21" si="25" xml:space="preserve"> IF(X20 = 1, $F18, DATE(YEAR(W21), MONTH(W21) + $F19, DAY(1)))</f>
        <v>49035</v>
      </c>
      <c r="Y21" s="230">
        <f t="shared" ref="Y21" si="26" xml:space="preserve"> IF(Y20 = 1, $F18, DATE(YEAR(X21), MONTH(X21) + $F19, DAY(1)))</f>
        <v>49400</v>
      </c>
      <c r="Z21" s="230">
        <f t="shared" ref="Z21" si="27" xml:space="preserve"> IF(Z20 = 1, $F18, DATE(YEAR(Y21), MONTH(Y21) + $F19, DAY(1)))</f>
        <v>49766</v>
      </c>
      <c r="AA21" s="230">
        <f t="shared" ref="AA21" si="28" xml:space="preserve"> IF(AA20 = 1, $F18, DATE(YEAR(Z21), MONTH(Z21) + $F19, DAY(1)))</f>
        <v>50131</v>
      </c>
      <c r="AB21" s="230">
        <f t="shared" ref="AB21" si="29" xml:space="preserve"> IF(AB20 = 1, $F18, DATE(YEAR(AA21), MONTH(AA21) + $F19, DAY(1)))</f>
        <v>50496</v>
      </c>
      <c r="AC21" s="230">
        <f t="shared" ref="AC21" si="30" xml:space="preserve"> IF(AC20 = 1, $F18, DATE(YEAR(AB21), MONTH(AB21) + $F19, DAY(1)))</f>
        <v>50861</v>
      </c>
      <c r="AD21" s="230">
        <f t="shared" ref="AD21" si="31" xml:space="preserve"> IF(AD20 = 1, $F18, DATE(YEAR(AC21), MONTH(AC21) + $F19, DAY(1)))</f>
        <v>51227</v>
      </c>
      <c r="AE21" s="230">
        <f t="shared" ref="AE21" si="32" xml:space="preserve"> IF(AE20 = 1, $F18, DATE(YEAR(AD21), MONTH(AD21) + $F19, DAY(1)))</f>
        <v>51592</v>
      </c>
      <c r="AF21" s="230">
        <f t="shared" ref="AF21" si="33" xml:space="preserve"> IF(AF20 = 1, $F18, DATE(YEAR(AE21), MONTH(AE21) + $F19, DAY(1)))</f>
        <v>51957</v>
      </c>
      <c r="AG21" s="230">
        <f t="shared" ref="AG21" si="34" xml:space="preserve"> IF(AG20 = 1, $F18, DATE(YEAR(AF21), MONTH(AF21) + $F19, DAY(1)))</f>
        <v>52322</v>
      </c>
      <c r="AH21" s="230">
        <f t="shared" ref="AH21" si="35" xml:space="preserve"> IF(AH20 = 1, $F18, DATE(YEAR(AG21), MONTH(AG21) + $F19, DAY(1)))</f>
        <v>52688</v>
      </c>
      <c r="AI21" s="230">
        <f t="shared" ref="AI21" si="36" xml:space="preserve"> IF(AI20 = 1, $F18, DATE(YEAR(AH21), MONTH(AH21) + $F19, DAY(1)))</f>
        <v>53053</v>
      </c>
      <c r="AJ21" s="230">
        <f t="shared" ref="AJ21" si="37" xml:space="preserve"> IF(AJ20 = 1, $F18, DATE(YEAR(AI21), MONTH(AI21) + $F19, DAY(1)))</f>
        <v>53418</v>
      </c>
      <c r="AK21" s="230">
        <f t="shared" ref="AK21" si="38" xml:space="preserve"> IF(AK20 = 1, $F18, DATE(YEAR(AJ21), MONTH(AJ21) + $F19, DAY(1)))</f>
        <v>53783</v>
      </c>
      <c r="AL21" s="230">
        <f t="shared" ref="AL21:AM21" si="39" xml:space="preserve"> IF(AL20 = 1, $F18, DATE(YEAR(AK21), MONTH(AK21) + $F19, DAY(1)))</f>
        <v>54149</v>
      </c>
      <c r="AM21" s="230">
        <f t="shared" si="39"/>
        <v>54514</v>
      </c>
      <c r="AN21" s="233"/>
      <c r="AO21" s="233"/>
    </row>
    <row r="22" spans="1:41" s="37" customFormat="1" ht="12.5" outlineLevel="1">
      <c r="A22" s="179"/>
      <c r="B22" s="179"/>
      <c r="C22" s="180"/>
      <c r="D22" s="183"/>
      <c r="E22" s="183"/>
      <c r="F22" s="233"/>
      <c r="G22" s="231"/>
      <c r="H22" s="203"/>
      <c r="I22" s="234"/>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3"/>
      <c r="AO22" s="233"/>
    </row>
    <row r="23" spans="1:41" s="37" customFormat="1" ht="12.5" outlineLevel="1">
      <c r="A23" s="179"/>
      <c r="B23" s="179" t="s">
        <v>294</v>
      </c>
      <c r="C23" s="180"/>
      <c r="D23" s="183"/>
      <c r="E23" s="183"/>
      <c r="F23" s="230"/>
      <c r="G23" s="231"/>
      <c r="H23" s="203"/>
      <c r="I23" s="234"/>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3"/>
      <c r="AO23" s="233"/>
    </row>
    <row r="24" spans="1:41" s="37" customFormat="1" ht="12.5" outlineLevel="1">
      <c r="A24" s="179"/>
      <c r="B24" s="179"/>
      <c r="C24" s="180"/>
      <c r="D24" s="183"/>
      <c r="E24" s="225" t="str">
        <f>Inputs!E240</f>
        <v>Months per model period</v>
      </c>
      <c r="F24" s="225">
        <f>Inputs!F240</f>
        <v>12</v>
      </c>
      <c r="G24" s="147" t="str">
        <f xml:space="preserve"> Inputs!G$240</f>
        <v>months</v>
      </c>
      <c r="H24" s="229"/>
      <c r="I24" s="229"/>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25"/>
      <c r="AO24" s="225"/>
    </row>
    <row r="25" spans="1:41" s="37" customFormat="1" ht="12.5" outlineLevel="1">
      <c r="A25" s="179"/>
      <c r="B25" s="179"/>
      <c r="C25" s="180"/>
      <c r="D25" s="183"/>
      <c r="E25" s="183" t="str">
        <f t="shared" ref="E25:AM25" si="40" xml:space="preserve"> E$21</f>
        <v>Model period beginning</v>
      </c>
      <c r="F25" s="204">
        <f t="shared" si="40"/>
        <v>0</v>
      </c>
      <c r="G25" s="231" t="str">
        <f t="shared" si="40"/>
        <v>date</v>
      </c>
      <c r="H25" s="234">
        <f t="shared" si="40"/>
        <v>0</v>
      </c>
      <c r="I25" s="234">
        <f t="shared" si="40"/>
        <v>0</v>
      </c>
      <c r="J25" s="230">
        <f t="shared" si="40"/>
        <v>43922</v>
      </c>
      <c r="K25" s="230">
        <f t="shared" si="40"/>
        <v>44287</v>
      </c>
      <c r="L25" s="230">
        <f t="shared" si="40"/>
        <v>44652</v>
      </c>
      <c r="M25" s="230">
        <f t="shared" si="40"/>
        <v>45017</v>
      </c>
      <c r="N25" s="230">
        <f t="shared" si="40"/>
        <v>45383</v>
      </c>
      <c r="O25" s="230">
        <f t="shared" si="40"/>
        <v>45748</v>
      </c>
      <c r="P25" s="230">
        <f t="shared" si="40"/>
        <v>46113</v>
      </c>
      <c r="Q25" s="230">
        <f t="shared" si="40"/>
        <v>46478</v>
      </c>
      <c r="R25" s="230">
        <f t="shared" si="40"/>
        <v>46844</v>
      </c>
      <c r="S25" s="230">
        <f t="shared" si="40"/>
        <v>47209</v>
      </c>
      <c r="T25" s="230">
        <f t="shared" si="40"/>
        <v>47574</v>
      </c>
      <c r="U25" s="230">
        <f t="shared" si="40"/>
        <v>47939</v>
      </c>
      <c r="V25" s="230">
        <f t="shared" si="40"/>
        <v>48305</v>
      </c>
      <c r="W25" s="230">
        <f t="shared" si="40"/>
        <v>48670</v>
      </c>
      <c r="X25" s="230">
        <f t="shared" si="40"/>
        <v>49035</v>
      </c>
      <c r="Y25" s="230">
        <f t="shared" si="40"/>
        <v>49400</v>
      </c>
      <c r="Z25" s="230">
        <f t="shared" si="40"/>
        <v>49766</v>
      </c>
      <c r="AA25" s="230">
        <f t="shared" si="40"/>
        <v>50131</v>
      </c>
      <c r="AB25" s="230">
        <f t="shared" si="40"/>
        <v>50496</v>
      </c>
      <c r="AC25" s="230">
        <f t="shared" si="40"/>
        <v>50861</v>
      </c>
      <c r="AD25" s="230">
        <f t="shared" si="40"/>
        <v>51227</v>
      </c>
      <c r="AE25" s="230">
        <f t="shared" si="40"/>
        <v>51592</v>
      </c>
      <c r="AF25" s="230">
        <f t="shared" si="40"/>
        <v>51957</v>
      </c>
      <c r="AG25" s="230">
        <f t="shared" si="40"/>
        <v>52322</v>
      </c>
      <c r="AH25" s="230">
        <f t="shared" si="40"/>
        <v>52688</v>
      </c>
      <c r="AI25" s="230">
        <f t="shared" si="40"/>
        <v>53053</v>
      </c>
      <c r="AJ25" s="230">
        <f t="shared" si="40"/>
        <v>53418</v>
      </c>
      <c r="AK25" s="230">
        <f t="shared" si="40"/>
        <v>53783</v>
      </c>
      <c r="AL25" s="230">
        <f t="shared" si="40"/>
        <v>54149</v>
      </c>
      <c r="AM25" s="230">
        <f t="shared" si="40"/>
        <v>54514</v>
      </c>
      <c r="AN25" s="233"/>
      <c r="AO25" s="233"/>
    </row>
    <row r="26" spans="1:41" s="237" customFormat="1" ht="12.5" outlineLevel="1">
      <c r="A26" s="235"/>
      <c r="B26" s="235"/>
      <c r="C26" s="236"/>
      <c r="E26" s="237" t="s">
        <v>294</v>
      </c>
      <c r="F26" s="238"/>
      <c r="G26" s="239" t="s">
        <v>125</v>
      </c>
      <c r="H26" s="240"/>
      <c r="I26" s="240"/>
      <c r="J26" s="286">
        <f xml:space="preserve"> DATE(YEAR(J25), MONTH(J25) + $F24, DAY(J25) - 1)</f>
        <v>44286</v>
      </c>
      <c r="K26" s="286">
        <f t="shared" ref="K26:V26" si="41" xml:space="preserve"> DATE(YEAR(K25), MONTH(K25) + $F24, DAY(K25) - 1)</f>
        <v>44651</v>
      </c>
      <c r="L26" s="286">
        <f t="shared" si="41"/>
        <v>45016</v>
      </c>
      <c r="M26" s="286">
        <f t="shared" si="41"/>
        <v>45382</v>
      </c>
      <c r="N26" s="286">
        <f t="shared" si="41"/>
        <v>45747</v>
      </c>
      <c r="O26" s="286">
        <f t="shared" si="41"/>
        <v>46112</v>
      </c>
      <c r="P26" s="286">
        <f t="shared" si="41"/>
        <v>46477</v>
      </c>
      <c r="Q26" s="286">
        <f t="shared" si="41"/>
        <v>46843</v>
      </c>
      <c r="R26" s="286">
        <f t="shared" si="41"/>
        <v>47208</v>
      </c>
      <c r="S26" s="286">
        <f t="shared" si="41"/>
        <v>47573</v>
      </c>
      <c r="T26" s="286">
        <f t="shared" si="41"/>
        <v>47938</v>
      </c>
      <c r="U26" s="286">
        <f t="shared" si="41"/>
        <v>48304</v>
      </c>
      <c r="V26" s="286">
        <f t="shared" si="41"/>
        <v>48669</v>
      </c>
      <c r="W26" s="286">
        <f t="shared" ref="W26:X26" si="42" xml:space="preserve"> DATE(YEAR(W25), MONTH(W25) + $F24, DAY(W25) - 1)</f>
        <v>49034</v>
      </c>
      <c r="X26" s="286">
        <f t="shared" si="42"/>
        <v>49399</v>
      </c>
      <c r="Y26" s="286">
        <f t="shared" ref="Y26:AL26" si="43" xml:space="preserve"> DATE(YEAR(Y25), MONTH(Y25) + $F24, DAY(Y25) - 1)</f>
        <v>49765</v>
      </c>
      <c r="Z26" s="286">
        <f t="shared" si="43"/>
        <v>50130</v>
      </c>
      <c r="AA26" s="286">
        <f t="shared" si="43"/>
        <v>50495</v>
      </c>
      <c r="AB26" s="286">
        <f t="shared" si="43"/>
        <v>50860</v>
      </c>
      <c r="AC26" s="286">
        <f t="shared" si="43"/>
        <v>51226</v>
      </c>
      <c r="AD26" s="286">
        <f t="shared" si="43"/>
        <v>51591</v>
      </c>
      <c r="AE26" s="286">
        <f t="shared" si="43"/>
        <v>51956</v>
      </c>
      <c r="AF26" s="286">
        <f t="shared" si="43"/>
        <v>52321</v>
      </c>
      <c r="AG26" s="286">
        <f t="shared" si="43"/>
        <v>52687</v>
      </c>
      <c r="AH26" s="286">
        <f t="shared" si="43"/>
        <v>53052</v>
      </c>
      <c r="AI26" s="286">
        <f t="shared" si="43"/>
        <v>53417</v>
      </c>
      <c r="AJ26" s="286">
        <f t="shared" si="43"/>
        <v>53782</v>
      </c>
      <c r="AK26" s="286">
        <f t="shared" si="43"/>
        <v>54148</v>
      </c>
      <c r="AL26" s="286">
        <f t="shared" si="43"/>
        <v>54513</v>
      </c>
      <c r="AM26" s="286">
        <f t="shared" ref="AM26" si="44" xml:space="preserve"> DATE(YEAR(AM25), MONTH(AM25) + $F24, DAY(AM25) - 1)</f>
        <v>54878</v>
      </c>
      <c r="AN26" s="241"/>
      <c r="AO26" s="241"/>
    </row>
    <row r="27" spans="1:41" s="37" customFormat="1" ht="12.5" outlineLevel="1">
      <c r="A27" s="179"/>
      <c r="B27" s="179"/>
      <c r="C27" s="180"/>
      <c r="D27" s="183"/>
      <c r="E27" s="183"/>
      <c r="F27" s="183"/>
      <c r="G27" s="69"/>
      <c r="H27" s="203"/>
      <c r="I27" s="203"/>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3"/>
      <c r="AO27" s="183"/>
    </row>
    <row r="28" spans="1:41" s="37" customFormat="1" ht="12.5">
      <c r="A28" s="179"/>
      <c r="B28" s="179"/>
      <c r="C28" s="180"/>
      <c r="D28" s="183"/>
      <c r="E28" s="183"/>
      <c r="F28" s="183"/>
      <c r="G28" s="69"/>
      <c r="H28" s="203"/>
      <c r="I28" s="203"/>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3"/>
      <c r="AO28" s="183"/>
    </row>
    <row r="29" spans="1:41" s="37" customFormat="1" ht="12.75" customHeight="1">
      <c r="A29" s="176" t="s">
        <v>295</v>
      </c>
      <c r="B29" s="176"/>
      <c r="C29" s="177"/>
      <c r="D29" s="176"/>
      <c r="E29" s="176"/>
      <c r="F29" s="176"/>
      <c r="G29" s="145"/>
      <c r="H29" s="213"/>
      <c r="I29" s="213"/>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176"/>
      <c r="AO29" s="176"/>
    </row>
    <row r="30" spans="1:41" s="37" customFormat="1" ht="12.5" outlineLevel="1">
      <c r="A30" s="179"/>
      <c r="B30" s="179"/>
      <c r="C30" s="180"/>
      <c r="D30" s="183"/>
      <c r="E30" s="183"/>
      <c r="F30" s="183"/>
      <c r="G30" s="69"/>
      <c r="H30" s="203"/>
      <c r="I30" s="203"/>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3"/>
      <c r="AO30" s="183"/>
    </row>
    <row r="31" spans="1:41" s="37" customFormat="1" ht="12.5" outlineLevel="1">
      <c r="A31" s="179"/>
      <c r="B31" s="179" t="s">
        <v>296</v>
      </c>
      <c r="C31" s="180"/>
      <c r="D31" s="183"/>
      <c r="E31" s="183"/>
      <c r="F31" s="183"/>
      <c r="G31" s="69"/>
      <c r="H31" s="203"/>
      <c r="I31" s="203"/>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3"/>
      <c r="AO31" s="183"/>
    </row>
    <row r="32" spans="1:41" s="37" customFormat="1" ht="12.5" outlineLevel="1">
      <c r="A32" s="179"/>
      <c r="B32" s="179"/>
      <c r="C32" s="180"/>
      <c r="D32" s="183"/>
      <c r="E32" s="225" t="str">
        <f xml:space="preserve"> Inputs!E$26</f>
        <v>Forecast start date</v>
      </c>
      <c r="F32" s="242">
        <f xml:space="preserve"> Inputs!F$26</f>
        <v>44652</v>
      </c>
      <c r="G32" s="243" t="str">
        <f xml:space="preserve"> Inputs!G$26</f>
        <v>date</v>
      </c>
      <c r="H32" s="244"/>
      <c r="I32" s="244"/>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42"/>
      <c r="AO32" s="242"/>
    </row>
    <row r="33" spans="1:41" s="37" customFormat="1" ht="12.5" outlineLevel="1">
      <c r="A33" s="179"/>
      <c r="B33" s="179"/>
      <c r="C33" s="180"/>
      <c r="D33" s="183"/>
      <c r="E33" s="216" t="str">
        <f t="shared" ref="E33:AM33" si="45" xml:space="preserve"> E$21</f>
        <v>Model period beginning</v>
      </c>
      <c r="F33" s="233">
        <f t="shared" si="45"/>
        <v>0</v>
      </c>
      <c r="G33" s="231" t="str">
        <f t="shared" si="45"/>
        <v>date</v>
      </c>
      <c r="H33" s="234">
        <f t="shared" si="45"/>
        <v>0</v>
      </c>
      <c r="I33" s="234">
        <f t="shared" si="45"/>
        <v>0</v>
      </c>
      <c r="J33" s="230">
        <f t="shared" si="45"/>
        <v>43922</v>
      </c>
      <c r="K33" s="230">
        <f t="shared" si="45"/>
        <v>44287</v>
      </c>
      <c r="L33" s="230">
        <f t="shared" si="45"/>
        <v>44652</v>
      </c>
      <c r="M33" s="230">
        <f t="shared" si="45"/>
        <v>45017</v>
      </c>
      <c r="N33" s="230">
        <f t="shared" si="45"/>
        <v>45383</v>
      </c>
      <c r="O33" s="230">
        <f t="shared" si="45"/>
        <v>45748</v>
      </c>
      <c r="P33" s="230">
        <f t="shared" si="45"/>
        <v>46113</v>
      </c>
      <c r="Q33" s="230">
        <f t="shared" si="45"/>
        <v>46478</v>
      </c>
      <c r="R33" s="230">
        <f t="shared" si="45"/>
        <v>46844</v>
      </c>
      <c r="S33" s="230">
        <f t="shared" si="45"/>
        <v>47209</v>
      </c>
      <c r="T33" s="230">
        <f t="shared" si="45"/>
        <v>47574</v>
      </c>
      <c r="U33" s="230">
        <f t="shared" si="45"/>
        <v>47939</v>
      </c>
      <c r="V33" s="230">
        <f t="shared" si="45"/>
        <v>48305</v>
      </c>
      <c r="W33" s="230">
        <f t="shared" si="45"/>
        <v>48670</v>
      </c>
      <c r="X33" s="230">
        <f t="shared" si="45"/>
        <v>49035</v>
      </c>
      <c r="Y33" s="230">
        <f t="shared" si="45"/>
        <v>49400</v>
      </c>
      <c r="Z33" s="230">
        <f t="shared" si="45"/>
        <v>49766</v>
      </c>
      <c r="AA33" s="230">
        <f t="shared" si="45"/>
        <v>50131</v>
      </c>
      <c r="AB33" s="230">
        <f t="shared" si="45"/>
        <v>50496</v>
      </c>
      <c r="AC33" s="230">
        <f t="shared" si="45"/>
        <v>50861</v>
      </c>
      <c r="AD33" s="230">
        <f t="shared" si="45"/>
        <v>51227</v>
      </c>
      <c r="AE33" s="230">
        <f t="shared" si="45"/>
        <v>51592</v>
      </c>
      <c r="AF33" s="230">
        <f t="shared" si="45"/>
        <v>51957</v>
      </c>
      <c r="AG33" s="230">
        <f t="shared" si="45"/>
        <v>52322</v>
      </c>
      <c r="AH33" s="230">
        <f t="shared" si="45"/>
        <v>52688</v>
      </c>
      <c r="AI33" s="230">
        <f t="shared" si="45"/>
        <v>53053</v>
      </c>
      <c r="AJ33" s="230">
        <f t="shared" si="45"/>
        <v>53418</v>
      </c>
      <c r="AK33" s="230">
        <f t="shared" si="45"/>
        <v>53783</v>
      </c>
      <c r="AL33" s="230">
        <f t="shared" si="45"/>
        <v>54149</v>
      </c>
      <c r="AM33" s="230">
        <f t="shared" si="45"/>
        <v>54514</v>
      </c>
      <c r="AN33" s="233"/>
      <c r="AO33" s="233"/>
    </row>
    <row r="34" spans="1:41" s="37" customFormat="1" ht="12.5" outlineLevel="1">
      <c r="A34" s="179"/>
      <c r="B34" s="179"/>
      <c r="C34" s="180"/>
      <c r="D34" s="183"/>
      <c r="E34" s="216" t="str">
        <f t="shared" ref="E34:AM34" si="46" xml:space="preserve"> E$26</f>
        <v>Model period ending</v>
      </c>
      <c r="F34" s="233">
        <f t="shared" si="46"/>
        <v>0</v>
      </c>
      <c r="G34" s="231" t="str">
        <f t="shared" si="46"/>
        <v>date</v>
      </c>
      <c r="H34" s="234">
        <f t="shared" si="46"/>
        <v>0</v>
      </c>
      <c r="I34" s="234">
        <f t="shared" si="46"/>
        <v>0</v>
      </c>
      <c r="J34" s="230">
        <f t="shared" si="46"/>
        <v>44286</v>
      </c>
      <c r="K34" s="230">
        <f t="shared" si="46"/>
        <v>44651</v>
      </c>
      <c r="L34" s="230">
        <f t="shared" si="46"/>
        <v>45016</v>
      </c>
      <c r="M34" s="230">
        <f t="shared" si="46"/>
        <v>45382</v>
      </c>
      <c r="N34" s="230">
        <f t="shared" si="46"/>
        <v>45747</v>
      </c>
      <c r="O34" s="230">
        <f t="shared" si="46"/>
        <v>46112</v>
      </c>
      <c r="P34" s="230">
        <f t="shared" si="46"/>
        <v>46477</v>
      </c>
      <c r="Q34" s="230">
        <f t="shared" si="46"/>
        <v>46843</v>
      </c>
      <c r="R34" s="230">
        <f t="shared" si="46"/>
        <v>47208</v>
      </c>
      <c r="S34" s="230">
        <f t="shared" si="46"/>
        <v>47573</v>
      </c>
      <c r="T34" s="230">
        <f t="shared" si="46"/>
        <v>47938</v>
      </c>
      <c r="U34" s="230">
        <f t="shared" si="46"/>
        <v>48304</v>
      </c>
      <c r="V34" s="230">
        <f t="shared" si="46"/>
        <v>48669</v>
      </c>
      <c r="W34" s="230">
        <f t="shared" si="46"/>
        <v>49034</v>
      </c>
      <c r="X34" s="230">
        <f t="shared" si="46"/>
        <v>49399</v>
      </c>
      <c r="Y34" s="230">
        <f t="shared" si="46"/>
        <v>49765</v>
      </c>
      <c r="Z34" s="230">
        <f t="shared" si="46"/>
        <v>50130</v>
      </c>
      <c r="AA34" s="230">
        <f t="shared" si="46"/>
        <v>50495</v>
      </c>
      <c r="AB34" s="230">
        <f t="shared" si="46"/>
        <v>50860</v>
      </c>
      <c r="AC34" s="230">
        <f t="shared" si="46"/>
        <v>51226</v>
      </c>
      <c r="AD34" s="230">
        <f t="shared" si="46"/>
        <v>51591</v>
      </c>
      <c r="AE34" s="230">
        <f t="shared" si="46"/>
        <v>51956</v>
      </c>
      <c r="AF34" s="230">
        <f t="shared" si="46"/>
        <v>52321</v>
      </c>
      <c r="AG34" s="230">
        <f t="shared" si="46"/>
        <v>52687</v>
      </c>
      <c r="AH34" s="230">
        <f t="shared" si="46"/>
        <v>53052</v>
      </c>
      <c r="AI34" s="230">
        <f t="shared" si="46"/>
        <v>53417</v>
      </c>
      <c r="AJ34" s="230">
        <f t="shared" si="46"/>
        <v>53782</v>
      </c>
      <c r="AK34" s="230">
        <f t="shared" si="46"/>
        <v>54148</v>
      </c>
      <c r="AL34" s="230">
        <f t="shared" si="46"/>
        <v>54513</v>
      </c>
      <c r="AM34" s="230">
        <f t="shared" si="46"/>
        <v>54878</v>
      </c>
      <c r="AN34" s="233"/>
      <c r="AO34" s="233"/>
    </row>
    <row r="35" spans="1:41" s="216" customFormat="1" ht="12.5" outlineLevel="1">
      <c r="A35" s="214"/>
      <c r="B35" s="214"/>
      <c r="C35" s="215"/>
      <c r="E35" s="216" t="s">
        <v>296</v>
      </c>
      <c r="G35" s="245" t="s">
        <v>292</v>
      </c>
      <c r="H35" s="246">
        <f xml:space="preserve"> SUM(J35:AM35)</f>
        <v>1</v>
      </c>
      <c r="I35" s="246"/>
      <c r="J35" s="259">
        <f xml:space="preserve"> IF(AND($F32 &gt;= J33, $F32 &lt;= J34), 1, 0)</f>
        <v>0</v>
      </c>
      <c r="K35" s="259">
        <f t="shared" ref="K35:V35" si="47" xml:space="preserve"> IF(AND($F32 &gt;= K33, $F32 &lt;= K34), 1, 0)</f>
        <v>0</v>
      </c>
      <c r="L35" s="259">
        <f t="shared" si="47"/>
        <v>1</v>
      </c>
      <c r="M35" s="259">
        <f t="shared" si="47"/>
        <v>0</v>
      </c>
      <c r="N35" s="259">
        <f t="shared" si="47"/>
        <v>0</v>
      </c>
      <c r="O35" s="259">
        <f t="shared" si="47"/>
        <v>0</v>
      </c>
      <c r="P35" s="259">
        <f t="shared" si="47"/>
        <v>0</v>
      </c>
      <c r="Q35" s="259">
        <f t="shared" si="47"/>
        <v>0</v>
      </c>
      <c r="R35" s="259">
        <f t="shared" si="47"/>
        <v>0</v>
      </c>
      <c r="S35" s="259">
        <f t="shared" si="47"/>
        <v>0</v>
      </c>
      <c r="T35" s="259">
        <f t="shared" si="47"/>
        <v>0</v>
      </c>
      <c r="U35" s="259">
        <f t="shared" si="47"/>
        <v>0</v>
      </c>
      <c r="V35" s="259">
        <f t="shared" si="47"/>
        <v>0</v>
      </c>
      <c r="W35" s="259">
        <f t="shared" ref="W35:X35" si="48" xml:space="preserve"> IF(AND($F32 &gt;= W33, $F32 &lt;= W34), 1, 0)</f>
        <v>0</v>
      </c>
      <c r="X35" s="259">
        <f t="shared" si="48"/>
        <v>0</v>
      </c>
      <c r="Y35" s="259">
        <f t="shared" ref="Y35:AL35" si="49" xml:space="preserve"> IF(AND($F32 &gt;= Y33, $F32 &lt;= Y34), 1, 0)</f>
        <v>0</v>
      </c>
      <c r="Z35" s="259">
        <f t="shared" si="49"/>
        <v>0</v>
      </c>
      <c r="AA35" s="259">
        <f t="shared" si="49"/>
        <v>0</v>
      </c>
      <c r="AB35" s="259">
        <f t="shared" si="49"/>
        <v>0</v>
      </c>
      <c r="AC35" s="259">
        <f t="shared" si="49"/>
        <v>0</v>
      </c>
      <c r="AD35" s="259">
        <f t="shared" si="49"/>
        <v>0</v>
      </c>
      <c r="AE35" s="259">
        <f t="shared" si="49"/>
        <v>0</v>
      </c>
      <c r="AF35" s="259">
        <f t="shared" si="49"/>
        <v>0</v>
      </c>
      <c r="AG35" s="259">
        <f t="shared" si="49"/>
        <v>0</v>
      </c>
      <c r="AH35" s="259">
        <f t="shared" si="49"/>
        <v>0</v>
      </c>
      <c r="AI35" s="259">
        <f t="shared" si="49"/>
        <v>0</v>
      </c>
      <c r="AJ35" s="259">
        <f t="shared" si="49"/>
        <v>0</v>
      </c>
      <c r="AK35" s="259">
        <f t="shared" si="49"/>
        <v>0</v>
      </c>
      <c r="AL35" s="259">
        <f t="shared" si="49"/>
        <v>0</v>
      </c>
      <c r="AM35" s="259">
        <f t="shared" ref="AM35" si="50" xml:space="preserve"> IF(AND($F32 &gt;= AM33, $F32 &lt;= AM34), 1, 0)</f>
        <v>0</v>
      </c>
    </row>
    <row r="36" spans="1:41" s="37" customFormat="1" ht="12.5" outlineLevel="1">
      <c r="A36" s="179"/>
      <c r="B36" s="179"/>
      <c r="C36" s="180"/>
      <c r="D36" s="183"/>
      <c r="E36" s="183"/>
      <c r="F36" s="183"/>
      <c r="G36" s="69"/>
      <c r="H36" s="203"/>
      <c r="I36" s="203"/>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3"/>
      <c r="AO36" s="183"/>
    </row>
    <row r="37" spans="1:41" s="37" customFormat="1" ht="12.5" outlineLevel="1">
      <c r="A37" s="179"/>
      <c r="B37" s="179" t="s">
        <v>297</v>
      </c>
      <c r="C37" s="180"/>
      <c r="D37" s="183"/>
      <c r="E37" s="183"/>
      <c r="F37" s="183"/>
      <c r="G37" s="69"/>
      <c r="H37" s="203"/>
      <c r="I37" s="203"/>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3"/>
      <c r="AO37" s="183"/>
    </row>
    <row r="38" spans="1:41" s="37" customFormat="1" ht="12.5" outlineLevel="1">
      <c r="A38" s="179"/>
      <c r="B38" s="179"/>
      <c r="C38" s="180"/>
      <c r="D38" s="183"/>
      <c r="E38" s="242" t="str">
        <f xml:space="preserve"> Inputs!E$26</f>
        <v>Forecast start date</v>
      </c>
      <c r="F38" s="242">
        <f xml:space="preserve"> Inputs!F$26</f>
        <v>44652</v>
      </c>
      <c r="G38" s="243" t="str">
        <f xml:space="preserve"> Inputs!G$26</f>
        <v>date</v>
      </c>
      <c r="H38" s="244"/>
      <c r="I38" s="244"/>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42"/>
      <c r="AO38" s="242"/>
    </row>
    <row r="39" spans="1:41" s="37" customFormat="1" ht="12.5" outlineLevel="1">
      <c r="A39" s="179"/>
      <c r="B39" s="179"/>
      <c r="C39" s="180"/>
      <c r="D39" s="183"/>
      <c r="E39" s="247" t="str">
        <f xml:space="preserve"> Inputs!E$27</f>
        <v>Forecast duration</v>
      </c>
      <c r="F39" s="247">
        <f xml:space="preserve"> Inputs!F$27</f>
        <v>13</v>
      </c>
      <c r="G39" s="248" t="str">
        <f xml:space="preserve"> Inputs!G$27</f>
        <v>years</v>
      </c>
      <c r="H39" s="249"/>
      <c r="I39" s="249"/>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47"/>
      <c r="AO39" s="247"/>
    </row>
    <row r="40" spans="1:41" s="37" customFormat="1" ht="12.5" outlineLevel="1">
      <c r="A40" s="179"/>
      <c r="B40" s="179"/>
      <c r="C40" s="180"/>
      <c r="D40" s="183"/>
      <c r="E40" s="250" t="s">
        <v>298</v>
      </c>
      <c r="F40" s="250">
        <f xml:space="preserve"> DATE(YEAR(F38) + F39, MONTH(F38), DAY(F38) - 1)</f>
        <v>49399</v>
      </c>
      <c r="G40" s="251" t="s">
        <v>125</v>
      </c>
      <c r="H40" s="252"/>
      <c r="I40" s="252"/>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50"/>
      <c r="AO40" s="250"/>
    </row>
    <row r="41" spans="1:41" s="37" customFormat="1" ht="12.5" outlineLevel="1">
      <c r="A41" s="179"/>
      <c r="B41" s="179"/>
      <c r="C41" s="180"/>
      <c r="D41" s="183"/>
      <c r="E41" s="183"/>
      <c r="F41" s="183"/>
      <c r="G41" s="69"/>
      <c r="H41" s="203"/>
      <c r="I41" s="203"/>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3"/>
      <c r="AO41" s="183"/>
    </row>
    <row r="42" spans="1:41" s="37" customFormat="1" ht="12.5" outlineLevel="1">
      <c r="A42" s="179"/>
      <c r="B42" s="179"/>
      <c r="C42" s="180"/>
      <c r="D42" s="183"/>
      <c r="E42" s="216" t="str">
        <f xml:space="preserve"> E$40</f>
        <v>Forecast end date</v>
      </c>
      <c r="F42" s="253">
        <f xml:space="preserve"> F$40</f>
        <v>49399</v>
      </c>
      <c r="G42" s="254" t="str">
        <f xml:space="preserve"> G$40</f>
        <v>date</v>
      </c>
      <c r="H42" s="255"/>
      <c r="I42" s="255"/>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53"/>
      <c r="AO42" s="253"/>
    </row>
    <row r="43" spans="1:41" s="37" customFormat="1" ht="12.5" outlineLevel="1">
      <c r="A43" s="179"/>
      <c r="B43" s="179"/>
      <c r="C43" s="180"/>
      <c r="D43" s="183"/>
      <c r="E43" s="216" t="str">
        <f t="shared" ref="E43:AM43" si="51" xml:space="preserve"> E$21</f>
        <v>Model period beginning</v>
      </c>
      <c r="F43" s="233">
        <f t="shared" si="51"/>
        <v>0</v>
      </c>
      <c r="G43" s="231" t="str">
        <f t="shared" si="51"/>
        <v>date</v>
      </c>
      <c r="H43" s="234">
        <f t="shared" si="51"/>
        <v>0</v>
      </c>
      <c r="I43" s="234">
        <f t="shared" si="51"/>
        <v>0</v>
      </c>
      <c r="J43" s="230">
        <f t="shared" si="51"/>
        <v>43922</v>
      </c>
      <c r="K43" s="230">
        <f t="shared" si="51"/>
        <v>44287</v>
      </c>
      <c r="L43" s="230">
        <f t="shared" si="51"/>
        <v>44652</v>
      </c>
      <c r="M43" s="230">
        <f t="shared" si="51"/>
        <v>45017</v>
      </c>
      <c r="N43" s="230">
        <f t="shared" si="51"/>
        <v>45383</v>
      </c>
      <c r="O43" s="230">
        <f t="shared" si="51"/>
        <v>45748</v>
      </c>
      <c r="P43" s="230">
        <f t="shared" si="51"/>
        <v>46113</v>
      </c>
      <c r="Q43" s="230">
        <f t="shared" si="51"/>
        <v>46478</v>
      </c>
      <c r="R43" s="230">
        <f t="shared" si="51"/>
        <v>46844</v>
      </c>
      <c r="S43" s="230">
        <f t="shared" si="51"/>
        <v>47209</v>
      </c>
      <c r="T43" s="230">
        <f t="shared" si="51"/>
        <v>47574</v>
      </c>
      <c r="U43" s="230">
        <f t="shared" si="51"/>
        <v>47939</v>
      </c>
      <c r="V43" s="230">
        <f t="shared" si="51"/>
        <v>48305</v>
      </c>
      <c r="W43" s="230">
        <f t="shared" si="51"/>
        <v>48670</v>
      </c>
      <c r="X43" s="230">
        <f t="shared" si="51"/>
        <v>49035</v>
      </c>
      <c r="Y43" s="230">
        <f t="shared" si="51"/>
        <v>49400</v>
      </c>
      <c r="Z43" s="230">
        <f t="shared" si="51"/>
        <v>49766</v>
      </c>
      <c r="AA43" s="230">
        <f t="shared" si="51"/>
        <v>50131</v>
      </c>
      <c r="AB43" s="230">
        <f t="shared" si="51"/>
        <v>50496</v>
      </c>
      <c r="AC43" s="230">
        <f t="shared" si="51"/>
        <v>50861</v>
      </c>
      <c r="AD43" s="230">
        <f t="shared" si="51"/>
        <v>51227</v>
      </c>
      <c r="AE43" s="230">
        <f t="shared" si="51"/>
        <v>51592</v>
      </c>
      <c r="AF43" s="230">
        <f t="shared" si="51"/>
        <v>51957</v>
      </c>
      <c r="AG43" s="230">
        <f t="shared" si="51"/>
        <v>52322</v>
      </c>
      <c r="AH43" s="230">
        <f t="shared" si="51"/>
        <v>52688</v>
      </c>
      <c r="AI43" s="230">
        <f t="shared" si="51"/>
        <v>53053</v>
      </c>
      <c r="AJ43" s="230">
        <f t="shared" si="51"/>
        <v>53418</v>
      </c>
      <c r="AK43" s="230">
        <f t="shared" si="51"/>
        <v>53783</v>
      </c>
      <c r="AL43" s="230">
        <f t="shared" si="51"/>
        <v>54149</v>
      </c>
      <c r="AM43" s="230">
        <f t="shared" si="51"/>
        <v>54514</v>
      </c>
      <c r="AN43" s="233"/>
      <c r="AO43" s="233"/>
    </row>
    <row r="44" spans="1:41" s="37" customFormat="1" ht="12.5" outlineLevel="1">
      <c r="A44" s="179"/>
      <c r="B44" s="179"/>
      <c r="C44" s="180"/>
      <c r="D44" s="183"/>
      <c r="E44" s="216" t="str">
        <f t="shared" ref="E44:AM44" si="52" xml:space="preserve"> E$26</f>
        <v>Model period ending</v>
      </c>
      <c r="F44" s="233">
        <f t="shared" si="52"/>
        <v>0</v>
      </c>
      <c r="G44" s="231" t="str">
        <f t="shared" si="52"/>
        <v>date</v>
      </c>
      <c r="H44" s="234">
        <f t="shared" si="52"/>
        <v>0</v>
      </c>
      <c r="I44" s="234">
        <f t="shared" si="52"/>
        <v>0</v>
      </c>
      <c r="J44" s="230">
        <f t="shared" si="52"/>
        <v>44286</v>
      </c>
      <c r="K44" s="230">
        <f t="shared" si="52"/>
        <v>44651</v>
      </c>
      <c r="L44" s="230">
        <f t="shared" si="52"/>
        <v>45016</v>
      </c>
      <c r="M44" s="230">
        <f t="shared" si="52"/>
        <v>45382</v>
      </c>
      <c r="N44" s="230">
        <f t="shared" si="52"/>
        <v>45747</v>
      </c>
      <c r="O44" s="230">
        <f t="shared" si="52"/>
        <v>46112</v>
      </c>
      <c r="P44" s="230">
        <f t="shared" si="52"/>
        <v>46477</v>
      </c>
      <c r="Q44" s="230">
        <f t="shared" si="52"/>
        <v>46843</v>
      </c>
      <c r="R44" s="230">
        <f t="shared" si="52"/>
        <v>47208</v>
      </c>
      <c r="S44" s="230">
        <f t="shared" si="52"/>
        <v>47573</v>
      </c>
      <c r="T44" s="230">
        <f t="shared" si="52"/>
        <v>47938</v>
      </c>
      <c r="U44" s="230">
        <f t="shared" si="52"/>
        <v>48304</v>
      </c>
      <c r="V44" s="230">
        <f t="shared" si="52"/>
        <v>48669</v>
      </c>
      <c r="W44" s="230">
        <f t="shared" si="52"/>
        <v>49034</v>
      </c>
      <c r="X44" s="230">
        <f t="shared" si="52"/>
        <v>49399</v>
      </c>
      <c r="Y44" s="230">
        <f t="shared" si="52"/>
        <v>49765</v>
      </c>
      <c r="Z44" s="230">
        <f t="shared" si="52"/>
        <v>50130</v>
      </c>
      <c r="AA44" s="230">
        <f t="shared" si="52"/>
        <v>50495</v>
      </c>
      <c r="AB44" s="230">
        <f t="shared" si="52"/>
        <v>50860</v>
      </c>
      <c r="AC44" s="230">
        <f t="shared" si="52"/>
        <v>51226</v>
      </c>
      <c r="AD44" s="230">
        <f t="shared" si="52"/>
        <v>51591</v>
      </c>
      <c r="AE44" s="230">
        <f t="shared" si="52"/>
        <v>51956</v>
      </c>
      <c r="AF44" s="230">
        <f t="shared" si="52"/>
        <v>52321</v>
      </c>
      <c r="AG44" s="230">
        <f t="shared" si="52"/>
        <v>52687</v>
      </c>
      <c r="AH44" s="230">
        <f t="shared" si="52"/>
        <v>53052</v>
      </c>
      <c r="AI44" s="230">
        <f t="shared" si="52"/>
        <v>53417</v>
      </c>
      <c r="AJ44" s="230">
        <f t="shared" si="52"/>
        <v>53782</v>
      </c>
      <c r="AK44" s="230">
        <f t="shared" si="52"/>
        <v>54148</v>
      </c>
      <c r="AL44" s="230">
        <f t="shared" si="52"/>
        <v>54513</v>
      </c>
      <c r="AM44" s="230">
        <f t="shared" si="52"/>
        <v>54878</v>
      </c>
      <c r="AN44" s="233"/>
      <c r="AO44" s="233"/>
    </row>
    <row r="45" spans="1:41" s="216" customFormat="1" ht="12.5" outlineLevel="1">
      <c r="A45" s="214"/>
      <c r="B45" s="214"/>
      <c r="C45" s="215"/>
      <c r="E45" s="216" t="s">
        <v>297</v>
      </c>
      <c r="G45" s="245" t="s">
        <v>292</v>
      </c>
      <c r="H45" s="246">
        <f xml:space="preserve"> SUM(J45:AM45)</f>
        <v>1</v>
      </c>
      <c r="I45" s="246"/>
      <c r="J45" s="259">
        <f t="shared" ref="J45:V45" si="53" xml:space="preserve"> IF(AND($F42 &gt;= J43, $F42 &lt;= J44), 1, 0)</f>
        <v>0</v>
      </c>
      <c r="K45" s="259">
        <f t="shared" si="53"/>
        <v>0</v>
      </c>
      <c r="L45" s="259">
        <f t="shared" si="53"/>
        <v>0</v>
      </c>
      <c r="M45" s="259">
        <f t="shared" si="53"/>
        <v>0</v>
      </c>
      <c r="N45" s="259">
        <f t="shared" si="53"/>
        <v>0</v>
      </c>
      <c r="O45" s="259">
        <f t="shared" si="53"/>
        <v>0</v>
      </c>
      <c r="P45" s="259">
        <f t="shared" si="53"/>
        <v>0</v>
      </c>
      <c r="Q45" s="259">
        <f t="shared" si="53"/>
        <v>0</v>
      </c>
      <c r="R45" s="259">
        <f t="shared" si="53"/>
        <v>0</v>
      </c>
      <c r="S45" s="259">
        <f t="shared" si="53"/>
        <v>0</v>
      </c>
      <c r="T45" s="259">
        <f t="shared" si="53"/>
        <v>0</v>
      </c>
      <c r="U45" s="259">
        <f t="shared" si="53"/>
        <v>0</v>
      </c>
      <c r="V45" s="259">
        <f t="shared" si="53"/>
        <v>0</v>
      </c>
      <c r="W45" s="259">
        <f t="shared" ref="W45:X45" si="54" xml:space="preserve"> IF(AND($F42 &gt;= W43, $F42 &lt;= W44), 1, 0)</f>
        <v>0</v>
      </c>
      <c r="X45" s="259">
        <f t="shared" si="54"/>
        <v>1</v>
      </c>
      <c r="Y45" s="259">
        <f t="shared" ref="Y45:AL45" si="55" xml:space="preserve"> IF(AND($F42 &gt;= Y43, $F42 &lt;= Y44), 1, 0)</f>
        <v>0</v>
      </c>
      <c r="Z45" s="259">
        <f t="shared" si="55"/>
        <v>0</v>
      </c>
      <c r="AA45" s="259">
        <f t="shared" si="55"/>
        <v>0</v>
      </c>
      <c r="AB45" s="259">
        <f t="shared" si="55"/>
        <v>0</v>
      </c>
      <c r="AC45" s="259">
        <f t="shared" si="55"/>
        <v>0</v>
      </c>
      <c r="AD45" s="259">
        <f t="shared" si="55"/>
        <v>0</v>
      </c>
      <c r="AE45" s="259">
        <f t="shared" si="55"/>
        <v>0</v>
      </c>
      <c r="AF45" s="259">
        <f t="shared" si="55"/>
        <v>0</v>
      </c>
      <c r="AG45" s="259">
        <f t="shared" si="55"/>
        <v>0</v>
      </c>
      <c r="AH45" s="259">
        <f t="shared" si="55"/>
        <v>0</v>
      </c>
      <c r="AI45" s="259">
        <f t="shared" si="55"/>
        <v>0</v>
      </c>
      <c r="AJ45" s="259">
        <f t="shared" si="55"/>
        <v>0</v>
      </c>
      <c r="AK45" s="259">
        <f t="shared" si="55"/>
        <v>0</v>
      </c>
      <c r="AL45" s="259">
        <f t="shared" si="55"/>
        <v>0</v>
      </c>
      <c r="AM45" s="259">
        <f t="shared" ref="AM45" si="56" xml:space="preserve"> IF(AND($F42 &gt;= AM43, $F42 &lt;= AM44), 1, 0)</f>
        <v>0</v>
      </c>
    </row>
    <row r="46" spans="1:41" s="37" customFormat="1" ht="12.5" outlineLevel="1">
      <c r="A46" s="179"/>
      <c r="B46" s="179"/>
      <c r="C46" s="180"/>
      <c r="D46" s="183"/>
      <c r="E46" s="183"/>
      <c r="F46" s="183"/>
      <c r="G46" s="69"/>
      <c r="H46" s="203"/>
      <c r="I46" s="203"/>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3"/>
      <c r="AO46" s="183"/>
    </row>
    <row r="47" spans="1:41" s="37" customFormat="1" ht="12.5" outlineLevel="1">
      <c r="A47" s="179"/>
      <c r="B47" s="179" t="s">
        <v>299</v>
      </c>
      <c r="C47" s="180"/>
      <c r="D47" s="183"/>
      <c r="E47" s="183"/>
      <c r="F47" s="183"/>
      <c r="G47" s="69"/>
      <c r="H47" s="203"/>
      <c r="I47" s="203"/>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3"/>
      <c r="AO47" s="183"/>
    </row>
    <row r="48" spans="1:41" s="37" customFormat="1" ht="12.5" outlineLevel="1">
      <c r="A48" s="179"/>
      <c r="B48" s="179"/>
      <c r="C48" s="180"/>
      <c r="D48" s="183"/>
      <c r="E48" s="183" t="str">
        <f xml:space="preserve"> E$35</f>
        <v>Forecast start period flag</v>
      </c>
      <c r="F48" s="183">
        <f t="shared" ref="F48:AM48" si="57" xml:space="preserve"> F$35</f>
        <v>0</v>
      </c>
      <c r="G48" s="69" t="str">
        <f t="shared" si="57"/>
        <v>flag</v>
      </c>
      <c r="H48" s="203">
        <f t="shared" si="57"/>
        <v>1</v>
      </c>
      <c r="I48" s="203">
        <f t="shared" si="57"/>
        <v>0</v>
      </c>
      <c r="J48" s="181">
        <f t="shared" si="57"/>
        <v>0</v>
      </c>
      <c r="K48" s="181">
        <f t="shared" si="57"/>
        <v>0</v>
      </c>
      <c r="L48" s="181">
        <f t="shared" si="57"/>
        <v>1</v>
      </c>
      <c r="M48" s="181">
        <f t="shared" si="57"/>
        <v>0</v>
      </c>
      <c r="N48" s="181">
        <f t="shared" si="57"/>
        <v>0</v>
      </c>
      <c r="O48" s="181">
        <f t="shared" si="57"/>
        <v>0</v>
      </c>
      <c r="P48" s="181">
        <f t="shared" si="57"/>
        <v>0</v>
      </c>
      <c r="Q48" s="181">
        <f t="shared" si="57"/>
        <v>0</v>
      </c>
      <c r="R48" s="181">
        <f t="shared" si="57"/>
        <v>0</v>
      </c>
      <c r="S48" s="181">
        <f t="shared" si="57"/>
        <v>0</v>
      </c>
      <c r="T48" s="181">
        <f t="shared" si="57"/>
        <v>0</v>
      </c>
      <c r="U48" s="181">
        <f t="shared" si="57"/>
        <v>0</v>
      </c>
      <c r="V48" s="181">
        <f t="shared" si="57"/>
        <v>0</v>
      </c>
      <c r="W48" s="181">
        <f t="shared" si="57"/>
        <v>0</v>
      </c>
      <c r="X48" s="181">
        <f t="shared" si="57"/>
        <v>0</v>
      </c>
      <c r="Y48" s="181">
        <f t="shared" si="57"/>
        <v>0</v>
      </c>
      <c r="Z48" s="181">
        <f t="shared" si="57"/>
        <v>0</v>
      </c>
      <c r="AA48" s="181">
        <f t="shared" si="57"/>
        <v>0</v>
      </c>
      <c r="AB48" s="181">
        <f t="shared" si="57"/>
        <v>0</v>
      </c>
      <c r="AC48" s="181">
        <f t="shared" si="57"/>
        <v>0</v>
      </c>
      <c r="AD48" s="181">
        <f t="shared" si="57"/>
        <v>0</v>
      </c>
      <c r="AE48" s="181">
        <f t="shared" si="57"/>
        <v>0</v>
      </c>
      <c r="AF48" s="181">
        <f t="shared" si="57"/>
        <v>0</v>
      </c>
      <c r="AG48" s="181">
        <f t="shared" si="57"/>
        <v>0</v>
      </c>
      <c r="AH48" s="181">
        <f t="shared" si="57"/>
        <v>0</v>
      </c>
      <c r="AI48" s="181">
        <f t="shared" si="57"/>
        <v>0</v>
      </c>
      <c r="AJ48" s="181">
        <f t="shared" si="57"/>
        <v>0</v>
      </c>
      <c r="AK48" s="181">
        <f t="shared" si="57"/>
        <v>0</v>
      </c>
      <c r="AL48" s="181">
        <f t="shared" si="57"/>
        <v>0</v>
      </c>
      <c r="AM48" s="181">
        <f t="shared" si="57"/>
        <v>0</v>
      </c>
      <c r="AN48" s="181"/>
      <c r="AO48" s="181"/>
    </row>
    <row r="49" spans="1:41" s="37" customFormat="1" ht="12.5" outlineLevel="1">
      <c r="A49" s="179"/>
      <c r="B49" s="179"/>
      <c r="C49" s="180"/>
      <c r="D49" s="183"/>
      <c r="E49" s="183" t="str">
        <f xml:space="preserve"> E$45</f>
        <v>Forecast end period flag</v>
      </c>
      <c r="F49" s="183">
        <f t="shared" ref="F49:AM49" si="58" xml:space="preserve"> F$45</f>
        <v>0</v>
      </c>
      <c r="G49" s="69" t="str">
        <f t="shared" si="58"/>
        <v>flag</v>
      </c>
      <c r="H49" s="203">
        <f t="shared" si="58"/>
        <v>1</v>
      </c>
      <c r="I49" s="203">
        <f t="shared" si="58"/>
        <v>0</v>
      </c>
      <c r="J49" s="181">
        <f t="shared" si="58"/>
        <v>0</v>
      </c>
      <c r="K49" s="181">
        <f t="shared" si="58"/>
        <v>0</v>
      </c>
      <c r="L49" s="181">
        <f t="shared" si="58"/>
        <v>0</v>
      </c>
      <c r="M49" s="181">
        <f t="shared" si="58"/>
        <v>0</v>
      </c>
      <c r="N49" s="181">
        <f t="shared" si="58"/>
        <v>0</v>
      </c>
      <c r="O49" s="181">
        <f t="shared" si="58"/>
        <v>0</v>
      </c>
      <c r="P49" s="181">
        <f t="shared" si="58"/>
        <v>0</v>
      </c>
      <c r="Q49" s="181">
        <f t="shared" si="58"/>
        <v>0</v>
      </c>
      <c r="R49" s="181">
        <f t="shared" si="58"/>
        <v>0</v>
      </c>
      <c r="S49" s="181">
        <f t="shared" si="58"/>
        <v>0</v>
      </c>
      <c r="T49" s="181">
        <f t="shared" si="58"/>
        <v>0</v>
      </c>
      <c r="U49" s="181">
        <f t="shared" si="58"/>
        <v>0</v>
      </c>
      <c r="V49" s="181">
        <f t="shared" si="58"/>
        <v>0</v>
      </c>
      <c r="W49" s="181">
        <f t="shared" si="58"/>
        <v>0</v>
      </c>
      <c r="X49" s="181">
        <f t="shared" si="58"/>
        <v>1</v>
      </c>
      <c r="Y49" s="181">
        <f t="shared" si="58"/>
        <v>0</v>
      </c>
      <c r="Z49" s="181">
        <f t="shared" si="58"/>
        <v>0</v>
      </c>
      <c r="AA49" s="181">
        <f t="shared" si="58"/>
        <v>0</v>
      </c>
      <c r="AB49" s="181">
        <f t="shared" si="58"/>
        <v>0</v>
      </c>
      <c r="AC49" s="181">
        <f t="shared" si="58"/>
        <v>0</v>
      </c>
      <c r="AD49" s="181">
        <f t="shared" si="58"/>
        <v>0</v>
      </c>
      <c r="AE49" s="181">
        <f t="shared" si="58"/>
        <v>0</v>
      </c>
      <c r="AF49" s="181">
        <f t="shared" si="58"/>
        <v>0</v>
      </c>
      <c r="AG49" s="181">
        <f t="shared" si="58"/>
        <v>0</v>
      </c>
      <c r="AH49" s="181">
        <f t="shared" si="58"/>
        <v>0</v>
      </c>
      <c r="AI49" s="181">
        <f t="shared" si="58"/>
        <v>0</v>
      </c>
      <c r="AJ49" s="181">
        <f t="shared" si="58"/>
        <v>0</v>
      </c>
      <c r="AK49" s="181">
        <f t="shared" si="58"/>
        <v>0</v>
      </c>
      <c r="AL49" s="181">
        <f t="shared" si="58"/>
        <v>0</v>
      </c>
      <c r="AM49" s="181">
        <f t="shared" si="58"/>
        <v>0</v>
      </c>
      <c r="AN49" s="181"/>
      <c r="AO49" s="181"/>
    </row>
    <row r="50" spans="1:41" s="237" customFormat="1" ht="12.5" outlineLevel="1">
      <c r="A50" s="235"/>
      <c r="B50" s="235"/>
      <c r="C50" s="236"/>
      <c r="E50" s="237" t="s">
        <v>299</v>
      </c>
      <c r="G50" s="154" t="s">
        <v>292</v>
      </c>
      <c r="H50" s="256">
        <f xml:space="preserve"> SUM(J50:AM50)</f>
        <v>13</v>
      </c>
      <c r="I50" s="257"/>
      <c r="J50" s="258">
        <f xml:space="preserve"> J48 + I50 - I49</f>
        <v>0</v>
      </c>
      <c r="K50" s="258">
        <f t="shared" ref="K50:V50" si="59" xml:space="preserve"> K48 + J50 - J49</f>
        <v>0</v>
      </c>
      <c r="L50" s="258">
        <f t="shared" si="59"/>
        <v>1</v>
      </c>
      <c r="M50" s="258">
        <f t="shared" si="59"/>
        <v>1</v>
      </c>
      <c r="N50" s="258">
        <f t="shared" si="59"/>
        <v>1</v>
      </c>
      <c r="O50" s="258">
        <f t="shared" si="59"/>
        <v>1</v>
      </c>
      <c r="P50" s="258">
        <f t="shared" si="59"/>
        <v>1</v>
      </c>
      <c r="Q50" s="258">
        <f t="shared" si="59"/>
        <v>1</v>
      </c>
      <c r="R50" s="258">
        <f t="shared" si="59"/>
        <v>1</v>
      </c>
      <c r="S50" s="258">
        <f t="shared" si="59"/>
        <v>1</v>
      </c>
      <c r="T50" s="258">
        <f t="shared" si="59"/>
        <v>1</v>
      </c>
      <c r="U50" s="258">
        <f t="shared" si="59"/>
        <v>1</v>
      </c>
      <c r="V50" s="258">
        <f t="shared" si="59"/>
        <v>1</v>
      </c>
      <c r="W50" s="258">
        <f t="shared" ref="W50" si="60" xml:space="preserve"> W48 + V50 - V49</f>
        <v>1</v>
      </c>
      <c r="X50" s="258">
        <f t="shared" ref="X50" si="61" xml:space="preserve"> X48 + W50 - W49</f>
        <v>1</v>
      </c>
      <c r="Y50" s="258">
        <f t="shared" ref="Y50" si="62" xml:space="preserve"> Y48 + X50 - X49</f>
        <v>0</v>
      </c>
      <c r="Z50" s="258">
        <f t="shared" ref="Z50" si="63" xml:space="preserve"> Z48 + Y50 - Y49</f>
        <v>0</v>
      </c>
      <c r="AA50" s="258">
        <f t="shared" ref="AA50" si="64" xml:space="preserve"> AA48 + Z50 - Z49</f>
        <v>0</v>
      </c>
      <c r="AB50" s="258">
        <f t="shared" ref="AB50" si="65" xml:space="preserve"> AB48 + AA50 - AA49</f>
        <v>0</v>
      </c>
      <c r="AC50" s="258">
        <f t="shared" ref="AC50" si="66" xml:space="preserve"> AC48 + AB50 - AB49</f>
        <v>0</v>
      </c>
      <c r="AD50" s="258">
        <f t="shared" ref="AD50" si="67" xml:space="preserve"> AD48 + AC50 - AC49</f>
        <v>0</v>
      </c>
      <c r="AE50" s="258">
        <f t="shared" ref="AE50" si="68" xml:space="preserve"> AE48 + AD50 - AD49</f>
        <v>0</v>
      </c>
      <c r="AF50" s="258">
        <f t="shared" ref="AF50" si="69" xml:space="preserve"> AF48 + AE50 - AE49</f>
        <v>0</v>
      </c>
      <c r="AG50" s="258">
        <f t="shared" ref="AG50" si="70" xml:space="preserve"> AG48 + AF50 - AF49</f>
        <v>0</v>
      </c>
      <c r="AH50" s="258">
        <f t="shared" ref="AH50" si="71" xml:space="preserve"> AH48 + AG50 - AG49</f>
        <v>0</v>
      </c>
      <c r="AI50" s="258">
        <f t="shared" ref="AI50" si="72" xml:space="preserve"> AI48 + AH50 - AH49</f>
        <v>0</v>
      </c>
      <c r="AJ50" s="258">
        <f t="shared" ref="AJ50" si="73" xml:space="preserve"> AJ48 + AI50 - AI49</f>
        <v>0</v>
      </c>
      <c r="AK50" s="258">
        <f t="shared" ref="AK50" si="74" xml:space="preserve"> AK48 + AJ50 - AJ49</f>
        <v>0</v>
      </c>
      <c r="AL50" s="258">
        <f t="shared" ref="AL50:AM50" si="75" xml:space="preserve"> AL48 + AK50 - AK49</f>
        <v>0</v>
      </c>
      <c r="AM50" s="258">
        <f t="shared" si="75"/>
        <v>0</v>
      </c>
      <c r="AN50" s="258"/>
      <c r="AO50" s="258"/>
    </row>
    <row r="51" spans="1:41" s="216" customFormat="1" ht="12.5" outlineLevel="1">
      <c r="A51" s="214"/>
      <c r="B51" s="214"/>
      <c r="C51" s="215"/>
      <c r="E51" s="216" t="s">
        <v>300</v>
      </c>
      <c r="F51" s="216">
        <f xml:space="preserve"> SUM(J50:AM50)</f>
        <v>13</v>
      </c>
      <c r="G51" s="245" t="s">
        <v>301</v>
      </c>
      <c r="H51" s="246"/>
      <c r="I51" s="246"/>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row>
    <row r="52" spans="1:41" s="37" customFormat="1" ht="12.5" outlineLevel="1">
      <c r="A52" s="179"/>
      <c r="B52" s="179"/>
      <c r="C52" s="180"/>
      <c r="D52" s="183"/>
      <c r="E52" s="183"/>
      <c r="F52" s="183"/>
      <c r="G52" s="69"/>
      <c r="H52" s="203"/>
      <c r="I52" s="203"/>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row>
    <row r="53" spans="1:41" s="37" customFormat="1" ht="12.5" outlineLevel="1">
      <c r="A53" s="179"/>
      <c r="B53" s="179" t="s">
        <v>302</v>
      </c>
      <c r="C53" s="180"/>
      <c r="D53" s="183"/>
      <c r="E53" s="183"/>
      <c r="F53" s="183"/>
      <c r="G53" s="69"/>
      <c r="H53" s="203"/>
      <c r="I53" s="203"/>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row>
    <row r="54" spans="1:41" s="37" customFormat="1" ht="12.5" outlineLevel="1">
      <c r="A54" s="179"/>
      <c r="B54" s="179"/>
      <c r="C54" s="180"/>
      <c r="D54" s="183"/>
      <c r="E54" s="183" t="str">
        <f xml:space="preserve"> E$15</f>
        <v>1st model column flag</v>
      </c>
      <c r="F54" s="183">
        <f t="shared" ref="F54:AM54" si="76" xml:space="preserve"> F$15</f>
        <v>0</v>
      </c>
      <c r="G54" s="69" t="str">
        <f t="shared" si="76"/>
        <v>flag</v>
      </c>
      <c r="H54" s="203">
        <f t="shared" si="76"/>
        <v>1</v>
      </c>
      <c r="I54" s="203">
        <f t="shared" si="76"/>
        <v>0</v>
      </c>
      <c r="J54" s="181">
        <f t="shared" si="76"/>
        <v>1</v>
      </c>
      <c r="K54" s="181">
        <f t="shared" si="76"/>
        <v>0</v>
      </c>
      <c r="L54" s="181">
        <f t="shared" si="76"/>
        <v>0</v>
      </c>
      <c r="M54" s="181">
        <f t="shared" si="76"/>
        <v>0</v>
      </c>
      <c r="N54" s="181">
        <f t="shared" si="76"/>
        <v>0</v>
      </c>
      <c r="O54" s="181">
        <f t="shared" si="76"/>
        <v>0</v>
      </c>
      <c r="P54" s="181">
        <f t="shared" si="76"/>
        <v>0</v>
      </c>
      <c r="Q54" s="181">
        <f t="shared" si="76"/>
        <v>0</v>
      </c>
      <c r="R54" s="181">
        <f t="shared" si="76"/>
        <v>0</v>
      </c>
      <c r="S54" s="181">
        <f t="shared" si="76"/>
        <v>0</v>
      </c>
      <c r="T54" s="181">
        <f t="shared" si="76"/>
        <v>0</v>
      </c>
      <c r="U54" s="181">
        <f t="shared" si="76"/>
        <v>0</v>
      </c>
      <c r="V54" s="181">
        <f t="shared" si="76"/>
        <v>0</v>
      </c>
      <c r="W54" s="181">
        <f t="shared" si="76"/>
        <v>0</v>
      </c>
      <c r="X54" s="181">
        <f t="shared" si="76"/>
        <v>0</v>
      </c>
      <c r="Y54" s="181">
        <f t="shared" si="76"/>
        <v>0</v>
      </c>
      <c r="Z54" s="181">
        <f t="shared" si="76"/>
        <v>0</v>
      </c>
      <c r="AA54" s="181">
        <f t="shared" si="76"/>
        <v>0</v>
      </c>
      <c r="AB54" s="181">
        <f t="shared" si="76"/>
        <v>0</v>
      </c>
      <c r="AC54" s="181">
        <f t="shared" si="76"/>
        <v>0</v>
      </c>
      <c r="AD54" s="181">
        <f t="shared" si="76"/>
        <v>0</v>
      </c>
      <c r="AE54" s="181">
        <f t="shared" si="76"/>
        <v>0</v>
      </c>
      <c r="AF54" s="181">
        <f t="shared" si="76"/>
        <v>0</v>
      </c>
      <c r="AG54" s="181">
        <f t="shared" si="76"/>
        <v>0</v>
      </c>
      <c r="AH54" s="181">
        <f t="shared" si="76"/>
        <v>0</v>
      </c>
      <c r="AI54" s="181">
        <f t="shared" si="76"/>
        <v>0</v>
      </c>
      <c r="AJ54" s="181">
        <f t="shared" si="76"/>
        <v>0</v>
      </c>
      <c r="AK54" s="181">
        <f t="shared" si="76"/>
        <v>0</v>
      </c>
      <c r="AL54" s="181">
        <f t="shared" si="76"/>
        <v>0</v>
      </c>
      <c r="AM54" s="181">
        <f t="shared" si="76"/>
        <v>0</v>
      </c>
      <c r="AN54" s="181"/>
      <c r="AO54" s="181"/>
    </row>
    <row r="55" spans="1:41" s="37" customFormat="1" ht="12.5" outlineLevel="1">
      <c r="A55" s="179"/>
      <c r="B55" s="179"/>
      <c r="C55" s="180"/>
      <c r="D55" s="183"/>
      <c r="E55" s="183" t="str">
        <f xml:space="preserve"> E$35</f>
        <v>Forecast start period flag</v>
      </c>
      <c r="F55" s="183">
        <f t="shared" ref="F55:AM55" si="77" xml:space="preserve"> F$35</f>
        <v>0</v>
      </c>
      <c r="G55" s="69" t="str">
        <f t="shared" si="77"/>
        <v>flag</v>
      </c>
      <c r="H55" s="203">
        <f t="shared" si="77"/>
        <v>1</v>
      </c>
      <c r="I55" s="203">
        <f t="shared" si="77"/>
        <v>0</v>
      </c>
      <c r="J55" s="181">
        <f t="shared" si="77"/>
        <v>0</v>
      </c>
      <c r="K55" s="181">
        <f t="shared" si="77"/>
        <v>0</v>
      </c>
      <c r="L55" s="181">
        <f t="shared" si="77"/>
        <v>1</v>
      </c>
      <c r="M55" s="181">
        <f t="shared" si="77"/>
        <v>0</v>
      </c>
      <c r="N55" s="181">
        <f t="shared" si="77"/>
        <v>0</v>
      </c>
      <c r="O55" s="181">
        <f t="shared" si="77"/>
        <v>0</v>
      </c>
      <c r="P55" s="181">
        <f t="shared" si="77"/>
        <v>0</v>
      </c>
      <c r="Q55" s="181">
        <f t="shared" si="77"/>
        <v>0</v>
      </c>
      <c r="R55" s="181">
        <f t="shared" si="77"/>
        <v>0</v>
      </c>
      <c r="S55" s="181">
        <f t="shared" si="77"/>
        <v>0</v>
      </c>
      <c r="T55" s="181">
        <f t="shared" si="77"/>
        <v>0</v>
      </c>
      <c r="U55" s="181">
        <f t="shared" si="77"/>
        <v>0</v>
      </c>
      <c r="V55" s="181">
        <f t="shared" si="77"/>
        <v>0</v>
      </c>
      <c r="W55" s="181">
        <f t="shared" si="77"/>
        <v>0</v>
      </c>
      <c r="X55" s="181">
        <f t="shared" si="77"/>
        <v>0</v>
      </c>
      <c r="Y55" s="181">
        <f t="shared" si="77"/>
        <v>0</v>
      </c>
      <c r="Z55" s="181">
        <f t="shared" si="77"/>
        <v>0</v>
      </c>
      <c r="AA55" s="181">
        <f t="shared" si="77"/>
        <v>0</v>
      </c>
      <c r="AB55" s="181">
        <f t="shared" si="77"/>
        <v>0</v>
      </c>
      <c r="AC55" s="181">
        <f t="shared" si="77"/>
        <v>0</v>
      </c>
      <c r="AD55" s="181">
        <f t="shared" si="77"/>
        <v>0</v>
      </c>
      <c r="AE55" s="181">
        <f t="shared" si="77"/>
        <v>0</v>
      </c>
      <c r="AF55" s="181">
        <f t="shared" si="77"/>
        <v>0</v>
      </c>
      <c r="AG55" s="181">
        <f t="shared" si="77"/>
        <v>0</v>
      </c>
      <c r="AH55" s="181">
        <f t="shared" si="77"/>
        <v>0</v>
      </c>
      <c r="AI55" s="181">
        <f t="shared" si="77"/>
        <v>0</v>
      </c>
      <c r="AJ55" s="181">
        <f t="shared" si="77"/>
        <v>0</v>
      </c>
      <c r="AK55" s="181">
        <f t="shared" si="77"/>
        <v>0</v>
      </c>
      <c r="AL55" s="181">
        <f t="shared" si="77"/>
        <v>0</v>
      </c>
      <c r="AM55" s="181">
        <f t="shared" si="77"/>
        <v>0</v>
      </c>
      <c r="AN55" s="181"/>
      <c r="AO55" s="181"/>
    </row>
    <row r="56" spans="1:41" s="237" customFormat="1" ht="12.5" outlineLevel="1">
      <c r="A56" s="235"/>
      <c r="B56" s="235"/>
      <c r="C56" s="236"/>
      <c r="E56" s="237" t="s">
        <v>302</v>
      </c>
      <c r="G56" s="154" t="s">
        <v>292</v>
      </c>
      <c r="H56" s="256">
        <f xml:space="preserve"> SUM(J56:AM56)</f>
        <v>2</v>
      </c>
      <c r="I56" s="257"/>
      <c r="J56" s="258">
        <f xml:space="preserve"> J54 + I56 - J55</f>
        <v>1</v>
      </c>
      <c r="K56" s="258">
        <f t="shared" ref="K56:V56" si="78" xml:space="preserve"> K54 + J56 - K55</f>
        <v>1</v>
      </c>
      <c r="L56" s="258">
        <f t="shared" si="78"/>
        <v>0</v>
      </c>
      <c r="M56" s="258">
        <f t="shared" si="78"/>
        <v>0</v>
      </c>
      <c r="N56" s="258">
        <f t="shared" si="78"/>
        <v>0</v>
      </c>
      <c r="O56" s="258">
        <f t="shared" si="78"/>
        <v>0</v>
      </c>
      <c r="P56" s="258">
        <f t="shared" si="78"/>
        <v>0</v>
      </c>
      <c r="Q56" s="258">
        <f t="shared" si="78"/>
        <v>0</v>
      </c>
      <c r="R56" s="258">
        <f t="shared" si="78"/>
        <v>0</v>
      </c>
      <c r="S56" s="258">
        <f t="shared" si="78"/>
        <v>0</v>
      </c>
      <c r="T56" s="258">
        <f t="shared" si="78"/>
        <v>0</v>
      </c>
      <c r="U56" s="258">
        <f t="shared" si="78"/>
        <v>0</v>
      </c>
      <c r="V56" s="258">
        <f t="shared" si="78"/>
        <v>0</v>
      </c>
      <c r="W56" s="258">
        <f t="shared" ref="W56" si="79" xml:space="preserve"> W54 + V56 - W55</f>
        <v>0</v>
      </c>
      <c r="X56" s="258">
        <f t="shared" ref="X56" si="80" xml:space="preserve"> X54 + W56 - X55</f>
        <v>0</v>
      </c>
      <c r="Y56" s="258">
        <f t="shared" ref="Y56" si="81" xml:space="preserve"> Y54 + X56 - Y55</f>
        <v>0</v>
      </c>
      <c r="Z56" s="258">
        <f t="shared" ref="Z56" si="82" xml:space="preserve"> Z54 + Y56 - Z55</f>
        <v>0</v>
      </c>
      <c r="AA56" s="258">
        <f t="shared" ref="AA56" si="83" xml:space="preserve"> AA54 + Z56 - AA55</f>
        <v>0</v>
      </c>
      <c r="AB56" s="258">
        <f t="shared" ref="AB56" si="84" xml:space="preserve"> AB54 + AA56 - AB55</f>
        <v>0</v>
      </c>
      <c r="AC56" s="258">
        <f t="shared" ref="AC56" si="85" xml:space="preserve"> AC54 + AB56 - AC55</f>
        <v>0</v>
      </c>
      <c r="AD56" s="258">
        <f t="shared" ref="AD56" si="86" xml:space="preserve"> AD54 + AC56 - AD55</f>
        <v>0</v>
      </c>
      <c r="AE56" s="258">
        <f t="shared" ref="AE56" si="87" xml:space="preserve"> AE54 + AD56 - AE55</f>
        <v>0</v>
      </c>
      <c r="AF56" s="258">
        <f t="shared" ref="AF56" si="88" xml:space="preserve"> AF54 + AE56 - AF55</f>
        <v>0</v>
      </c>
      <c r="AG56" s="258">
        <f t="shared" ref="AG56" si="89" xml:space="preserve"> AG54 + AF56 - AG55</f>
        <v>0</v>
      </c>
      <c r="AH56" s="258">
        <f t="shared" ref="AH56" si="90" xml:space="preserve"> AH54 + AG56 - AH55</f>
        <v>0</v>
      </c>
      <c r="AI56" s="258">
        <f t="shared" ref="AI56" si="91" xml:space="preserve"> AI54 + AH56 - AI55</f>
        <v>0</v>
      </c>
      <c r="AJ56" s="258">
        <f t="shared" ref="AJ56" si="92" xml:space="preserve"> AJ54 + AI56 - AJ55</f>
        <v>0</v>
      </c>
      <c r="AK56" s="258">
        <f t="shared" ref="AK56" si="93" xml:space="preserve"> AK54 + AJ56 - AK55</f>
        <v>0</v>
      </c>
      <c r="AL56" s="258">
        <f t="shared" ref="AL56:AM56" si="94" xml:space="preserve"> AL54 + AK56 - AL55</f>
        <v>0</v>
      </c>
      <c r="AM56" s="258">
        <f t="shared" si="94"/>
        <v>0</v>
      </c>
      <c r="AN56" s="258"/>
      <c r="AO56" s="258"/>
    </row>
    <row r="57" spans="1:41" s="37" customFormat="1" ht="12.5" outlineLevel="1">
      <c r="A57" s="179"/>
      <c r="B57" s="179"/>
      <c r="C57" s="180"/>
      <c r="D57" s="183"/>
      <c r="E57" s="183" t="s">
        <v>303</v>
      </c>
      <c r="F57" s="183">
        <f xml:space="preserve"> SUM(J56:V56)</f>
        <v>2</v>
      </c>
      <c r="G57" s="69" t="s">
        <v>301</v>
      </c>
      <c r="H57" s="203"/>
      <c r="I57" s="203"/>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row>
    <row r="58" spans="1:41" s="37" customFormat="1" ht="12.5" outlineLevel="1">
      <c r="A58" s="179"/>
      <c r="B58" s="179"/>
      <c r="C58" s="180"/>
      <c r="D58" s="183"/>
      <c r="E58" s="183"/>
      <c r="F58" s="183"/>
      <c r="G58" s="69"/>
      <c r="H58" s="203"/>
      <c r="I58" s="203"/>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row>
    <row r="59" spans="1:41" s="37" customFormat="1" ht="12.5" outlineLevel="1">
      <c r="A59" s="179"/>
      <c r="B59" s="179" t="s">
        <v>304</v>
      </c>
      <c r="C59" s="180"/>
      <c r="D59" s="183"/>
      <c r="E59" s="183"/>
      <c r="F59" s="183"/>
      <c r="G59" s="69"/>
      <c r="H59" s="203"/>
      <c r="I59" s="203"/>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row>
    <row r="60" spans="1:41" s="37" customFormat="1" ht="12.5" outlineLevel="1">
      <c r="A60" s="179"/>
      <c r="B60" s="179"/>
      <c r="C60" s="180"/>
      <c r="D60" s="183"/>
      <c r="E60" s="183" t="str">
        <f xml:space="preserve"> E$45</f>
        <v>Forecast end period flag</v>
      </c>
      <c r="F60" s="183">
        <f t="shared" ref="F60:AM60" si="95" xml:space="preserve"> F$45</f>
        <v>0</v>
      </c>
      <c r="G60" s="69" t="str">
        <f t="shared" si="95"/>
        <v>flag</v>
      </c>
      <c r="H60" s="203">
        <f t="shared" si="95"/>
        <v>1</v>
      </c>
      <c r="I60" s="260">
        <f t="shared" si="95"/>
        <v>0</v>
      </c>
      <c r="J60" s="181">
        <f t="shared" si="95"/>
        <v>0</v>
      </c>
      <c r="K60" s="181">
        <f t="shared" si="95"/>
        <v>0</v>
      </c>
      <c r="L60" s="181">
        <f t="shared" si="95"/>
        <v>0</v>
      </c>
      <c r="M60" s="181">
        <f t="shared" si="95"/>
        <v>0</v>
      </c>
      <c r="N60" s="181">
        <f t="shared" si="95"/>
        <v>0</v>
      </c>
      <c r="O60" s="181">
        <f t="shared" si="95"/>
        <v>0</v>
      </c>
      <c r="P60" s="181">
        <f t="shared" si="95"/>
        <v>0</v>
      </c>
      <c r="Q60" s="181">
        <f t="shared" si="95"/>
        <v>0</v>
      </c>
      <c r="R60" s="181">
        <f t="shared" si="95"/>
        <v>0</v>
      </c>
      <c r="S60" s="181">
        <f t="shared" si="95"/>
        <v>0</v>
      </c>
      <c r="T60" s="181">
        <f t="shared" si="95"/>
        <v>0</v>
      </c>
      <c r="U60" s="181">
        <f t="shared" si="95"/>
        <v>0</v>
      </c>
      <c r="V60" s="181">
        <f t="shared" si="95"/>
        <v>0</v>
      </c>
      <c r="W60" s="181">
        <f t="shared" si="95"/>
        <v>0</v>
      </c>
      <c r="X60" s="181">
        <f t="shared" si="95"/>
        <v>1</v>
      </c>
      <c r="Y60" s="181">
        <f t="shared" si="95"/>
        <v>0</v>
      </c>
      <c r="Z60" s="181">
        <f t="shared" si="95"/>
        <v>0</v>
      </c>
      <c r="AA60" s="181">
        <f t="shared" si="95"/>
        <v>0</v>
      </c>
      <c r="AB60" s="181">
        <f t="shared" si="95"/>
        <v>0</v>
      </c>
      <c r="AC60" s="181">
        <f t="shared" si="95"/>
        <v>0</v>
      </c>
      <c r="AD60" s="181">
        <f t="shared" si="95"/>
        <v>0</v>
      </c>
      <c r="AE60" s="181">
        <f t="shared" si="95"/>
        <v>0</v>
      </c>
      <c r="AF60" s="181">
        <f t="shared" si="95"/>
        <v>0</v>
      </c>
      <c r="AG60" s="181">
        <f t="shared" si="95"/>
        <v>0</v>
      </c>
      <c r="AH60" s="181">
        <f t="shared" si="95"/>
        <v>0</v>
      </c>
      <c r="AI60" s="181">
        <f t="shared" si="95"/>
        <v>0</v>
      </c>
      <c r="AJ60" s="181">
        <f t="shared" si="95"/>
        <v>0</v>
      </c>
      <c r="AK60" s="181">
        <f t="shared" si="95"/>
        <v>0</v>
      </c>
      <c r="AL60" s="181">
        <f t="shared" si="95"/>
        <v>0</v>
      </c>
      <c r="AM60" s="181">
        <f t="shared" si="95"/>
        <v>0</v>
      </c>
      <c r="AN60" s="181"/>
      <c r="AO60" s="181"/>
    </row>
    <row r="61" spans="1:41" s="216" customFormat="1" ht="12.5" outlineLevel="1">
      <c r="A61" s="214"/>
      <c r="B61" s="214"/>
      <c r="C61" s="215"/>
      <c r="E61" s="216" t="s">
        <v>304</v>
      </c>
      <c r="G61" s="245" t="s">
        <v>292</v>
      </c>
      <c r="H61" s="246">
        <f xml:space="preserve"> SUM(J61:AM61)</f>
        <v>1</v>
      </c>
      <c r="I61" s="246"/>
      <c r="J61" s="259">
        <f xml:space="preserve"> I60</f>
        <v>0</v>
      </c>
      <c r="K61" s="259">
        <f t="shared" ref="K61:V61" si="96" xml:space="preserve"> J60</f>
        <v>0</v>
      </c>
      <c r="L61" s="259">
        <f t="shared" si="96"/>
        <v>0</v>
      </c>
      <c r="M61" s="259">
        <f t="shared" si="96"/>
        <v>0</v>
      </c>
      <c r="N61" s="259">
        <f t="shared" si="96"/>
        <v>0</v>
      </c>
      <c r="O61" s="259">
        <f t="shared" si="96"/>
        <v>0</v>
      </c>
      <c r="P61" s="259">
        <f t="shared" si="96"/>
        <v>0</v>
      </c>
      <c r="Q61" s="259">
        <f t="shared" si="96"/>
        <v>0</v>
      </c>
      <c r="R61" s="259">
        <f t="shared" si="96"/>
        <v>0</v>
      </c>
      <c r="S61" s="259">
        <f t="shared" si="96"/>
        <v>0</v>
      </c>
      <c r="T61" s="259">
        <f t="shared" si="96"/>
        <v>0</v>
      </c>
      <c r="U61" s="259">
        <f t="shared" si="96"/>
        <v>0</v>
      </c>
      <c r="V61" s="259">
        <f t="shared" si="96"/>
        <v>0</v>
      </c>
      <c r="W61" s="259">
        <f t="shared" ref="W61" si="97" xml:space="preserve"> V60</f>
        <v>0</v>
      </c>
      <c r="X61" s="259">
        <f t="shared" ref="X61" si="98" xml:space="preserve"> W60</f>
        <v>0</v>
      </c>
      <c r="Y61" s="259">
        <f t="shared" ref="Y61" si="99" xml:space="preserve"> X60</f>
        <v>1</v>
      </c>
      <c r="Z61" s="259">
        <f t="shared" ref="Z61" si="100" xml:space="preserve"> Y60</f>
        <v>0</v>
      </c>
      <c r="AA61" s="259">
        <f t="shared" ref="AA61" si="101" xml:space="preserve"> Z60</f>
        <v>0</v>
      </c>
      <c r="AB61" s="259">
        <f t="shared" ref="AB61" si="102" xml:space="preserve"> AA60</f>
        <v>0</v>
      </c>
      <c r="AC61" s="259">
        <f t="shared" ref="AC61" si="103" xml:space="preserve"> AB60</f>
        <v>0</v>
      </c>
      <c r="AD61" s="259">
        <f t="shared" ref="AD61" si="104" xml:space="preserve"> AC60</f>
        <v>0</v>
      </c>
      <c r="AE61" s="259">
        <f t="shared" ref="AE61" si="105" xml:space="preserve"> AD60</f>
        <v>0</v>
      </c>
      <c r="AF61" s="259">
        <f t="shared" ref="AF61" si="106" xml:space="preserve"> AE60</f>
        <v>0</v>
      </c>
      <c r="AG61" s="259">
        <f t="shared" ref="AG61" si="107" xml:space="preserve"> AF60</f>
        <v>0</v>
      </c>
      <c r="AH61" s="259">
        <f t="shared" ref="AH61" si="108" xml:space="preserve"> AG60</f>
        <v>0</v>
      </c>
      <c r="AI61" s="259">
        <f t="shared" ref="AI61" si="109" xml:space="preserve"> AH60</f>
        <v>0</v>
      </c>
      <c r="AJ61" s="259">
        <f t="shared" ref="AJ61" si="110" xml:space="preserve"> AI60</f>
        <v>0</v>
      </c>
      <c r="AK61" s="259">
        <f t="shared" ref="AK61" si="111" xml:space="preserve"> AJ60</f>
        <v>0</v>
      </c>
      <c r="AL61" s="259">
        <f t="shared" ref="AL61:AM61" si="112" xml:space="preserve"> AK60</f>
        <v>0</v>
      </c>
      <c r="AM61" s="259">
        <f t="shared" si="112"/>
        <v>0</v>
      </c>
      <c r="AN61" s="259"/>
      <c r="AO61" s="259"/>
    </row>
    <row r="62" spans="1:41" s="37" customFormat="1" ht="12.5" outlineLevel="1">
      <c r="A62" s="179"/>
      <c r="B62" s="179"/>
      <c r="C62" s="180"/>
      <c r="D62" s="183"/>
      <c r="E62" s="183"/>
      <c r="F62" s="183"/>
      <c r="G62" s="69"/>
      <c r="H62" s="203"/>
      <c r="I62" s="203"/>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row>
    <row r="63" spans="1:41" s="37" customFormat="1" ht="12.5" outlineLevel="1">
      <c r="A63" s="179"/>
      <c r="B63" s="179" t="s">
        <v>305</v>
      </c>
      <c r="C63" s="180"/>
      <c r="D63" s="183"/>
      <c r="E63" s="183"/>
      <c r="F63" s="183"/>
      <c r="G63" s="69"/>
      <c r="H63" s="203"/>
      <c r="I63" s="203"/>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row>
    <row r="64" spans="1:41" s="37" customFormat="1" ht="12.5" outlineLevel="1">
      <c r="A64" s="179"/>
      <c r="B64" s="179"/>
      <c r="C64" s="180"/>
      <c r="D64" s="183"/>
      <c r="E64" s="183" t="str">
        <f t="shared" ref="E64:AM64" si="113" xml:space="preserve"> E$61</f>
        <v>First post-forecast period flag</v>
      </c>
      <c r="F64" s="183">
        <f t="shared" si="113"/>
        <v>0</v>
      </c>
      <c r="G64" s="69" t="str">
        <f t="shared" si="113"/>
        <v>flag</v>
      </c>
      <c r="H64" s="203">
        <f t="shared" si="113"/>
        <v>1</v>
      </c>
      <c r="I64" s="203">
        <f t="shared" si="113"/>
        <v>0</v>
      </c>
      <c r="J64" s="181">
        <f t="shared" si="113"/>
        <v>0</v>
      </c>
      <c r="K64" s="181">
        <f t="shared" si="113"/>
        <v>0</v>
      </c>
      <c r="L64" s="181">
        <f t="shared" si="113"/>
        <v>0</v>
      </c>
      <c r="M64" s="181">
        <f t="shared" si="113"/>
        <v>0</v>
      </c>
      <c r="N64" s="181">
        <f t="shared" si="113"/>
        <v>0</v>
      </c>
      <c r="O64" s="181">
        <f t="shared" si="113"/>
        <v>0</v>
      </c>
      <c r="P64" s="181">
        <f t="shared" si="113"/>
        <v>0</v>
      </c>
      <c r="Q64" s="181">
        <f t="shared" si="113"/>
        <v>0</v>
      </c>
      <c r="R64" s="181">
        <f t="shared" si="113"/>
        <v>0</v>
      </c>
      <c r="S64" s="181">
        <f t="shared" si="113"/>
        <v>0</v>
      </c>
      <c r="T64" s="181">
        <f t="shared" si="113"/>
        <v>0</v>
      </c>
      <c r="U64" s="181">
        <f t="shared" si="113"/>
        <v>0</v>
      </c>
      <c r="V64" s="181">
        <f t="shared" si="113"/>
        <v>0</v>
      </c>
      <c r="W64" s="181">
        <f t="shared" si="113"/>
        <v>0</v>
      </c>
      <c r="X64" s="181">
        <f t="shared" si="113"/>
        <v>0</v>
      </c>
      <c r="Y64" s="181">
        <f t="shared" si="113"/>
        <v>1</v>
      </c>
      <c r="Z64" s="181">
        <f t="shared" si="113"/>
        <v>0</v>
      </c>
      <c r="AA64" s="181">
        <f t="shared" si="113"/>
        <v>0</v>
      </c>
      <c r="AB64" s="181">
        <f t="shared" si="113"/>
        <v>0</v>
      </c>
      <c r="AC64" s="181">
        <f t="shared" si="113"/>
        <v>0</v>
      </c>
      <c r="AD64" s="181">
        <f t="shared" si="113"/>
        <v>0</v>
      </c>
      <c r="AE64" s="181">
        <f t="shared" si="113"/>
        <v>0</v>
      </c>
      <c r="AF64" s="181">
        <f t="shared" si="113"/>
        <v>0</v>
      </c>
      <c r="AG64" s="181">
        <f t="shared" si="113"/>
        <v>0</v>
      </c>
      <c r="AH64" s="181">
        <f t="shared" si="113"/>
        <v>0</v>
      </c>
      <c r="AI64" s="181">
        <f t="shared" si="113"/>
        <v>0</v>
      </c>
      <c r="AJ64" s="181">
        <f t="shared" si="113"/>
        <v>0</v>
      </c>
      <c r="AK64" s="181">
        <f t="shared" si="113"/>
        <v>0</v>
      </c>
      <c r="AL64" s="181">
        <f t="shared" si="113"/>
        <v>0</v>
      </c>
      <c r="AM64" s="181">
        <f t="shared" si="113"/>
        <v>0</v>
      </c>
      <c r="AN64" s="181"/>
      <c r="AO64" s="181"/>
    </row>
    <row r="65" spans="1:41" s="37" customFormat="1" ht="12.5" outlineLevel="1">
      <c r="A65" s="179"/>
      <c r="B65" s="179"/>
      <c r="C65" s="180"/>
      <c r="D65" s="183"/>
      <c r="E65" s="183" t="s">
        <v>305</v>
      </c>
      <c r="F65" s="183"/>
      <c r="G65" s="69" t="s">
        <v>292</v>
      </c>
      <c r="H65" s="203">
        <f xml:space="preserve"> SUM(J65:AM65)</f>
        <v>15</v>
      </c>
      <c r="I65" s="260"/>
      <c r="J65" s="181">
        <f xml:space="preserve"> J64 + I65</f>
        <v>0</v>
      </c>
      <c r="K65" s="181">
        <f t="shared" ref="K65:V65" si="114" xml:space="preserve"> K64 + J65</f>
        <v>0</v>
      </c>
      <c r="L65" s="181">
        <f t="shared" si="114"/>
        <v>0</v>
      </c>
      <c r="M65" s="181">
        <f t="shared" si="114"/>
        <v>0</v>
      </c>
      <c r="N65" s="181">
        <f t="shared" si="114"/>
        <v>0</v>
      </c>
      <c r="O65" s="181">
        <f t="shared" si="114"/>
        <v>0</v>
      </c>
      <c r="P65" s="181">
        <f t="shared" si="114"/>
        <v>0</v>
      </c>
      <c r="Q65" s="181">
        <f t="shared" si="114"/>
        <v>0</v>
      </c>
      <c r="R65" s="181">
        <f t="shared" si="114"/>
        <v>0</v>
      </c>
      <c r="S65" s="181">
        <f t="shared" si="114"/>
        <v>0</v>
      </c>
      <c r="T65" s="181">
        <f t="shared" si="114"/>
        <v>0</v>
      </c>
      <c r="U65" s="181">
        <f t="shared" si="114"/>
        <v>0</v>
      </c>
      <c r="V65" s="181">
        <f t="shared" si="114"/>
        <v>0</v>
      </c>
      <c r="W65" s="181">
        <f t="shared" ref="W65" si="115" xml:space="preserve"> W64 + V65</f>
        <v>0</v>
      </c>
      <c r="X65" s="181">
        <f t="shared" ref="X65" si="116" xml:space="preserve"> X64 + W65</f>
        <v>0</v>
      </c>
      <c r="Y65" s="181">
        <f t="shared" ref="Y65" si="117" xml:space="preserve"> Y64 + X65</f>
        <v>1</v>
      </c>
      <c r="Z65" s="181">
        <f t="shared" ref="Z65" si="118" xml:space="preserve"> Z64 + Y65</f>
        <v>1</v>
      </c>
      <c r="AA65" s="181">
        <f t="shared" ref="AA65" si="119" xml:space="preserve"> AA64 + Z65</f>
        <v>1</v>
      </c>
      <c r="AB65" s="181">
        <f t="shared" ref="AB65" si="120" xml:space="preserve"> AB64 + AA65</f>
        <v>1</v>
      </c>
      <c r="AC65" s="181">
        <f t="shared" ref="AC65" si="121" xml:space="preserve"> AC64 + AB65</f>
        <v>1</v>
      </c>
      <c r="AD65" s="181">
        <f t="shared" ref="AD65" si="122" xml:space="preserve"> AD64 + AC65</f>
        <v>1</v>
      </c>
      <c r="AE65" s="181">
        <f t="shared" ref="AE65" si="123" xml:space="preserve"> AE64 + AD65</f>
        <v>1</v>
      </c>
      <c r="AF65" s="181">
        <f t="shared" ref="AF65" si="124" xml:space="preserve"> AF64 + AE65</f>
        <v>1</v>
      </c>
      <c r="AG65" s="181">
        <f t="shared" ref="AG65" si="125" xml:space="preserve"> AG64 + AF65</f>
        <v>1</v>
      </c>
      <c r="AH65" s="181">
        <f t="shared" ref="AH65" si="126" xml:space="preserve"> AH64 + AG65</f>
        <v>1</v>
      </c>
      <c r="AI65" s="181">
        <f t="shared" ref="AI65" si="127" xml:space="preserve"> AI64 + AH65</f>
        <v>1</v>
      </c>
      <c r="AJ65" s="181">
        <f t="shared" ref="AJ65" si="128" xml:space="preserve"> AJ64 + AI65</f>
        <v>1</v>
      </c>
      <c r="AK65" s="181">
        <f t="shared" ref="AK65" si="129" xml:space="preserve"> AK64 + AJ65</f>
        <v>1</v>
      </c>
      <c r="AL65" s="181">
        <f t="shared" ref="AL65:AM65" si="130" xml:space="preserve"> AL64 + AK65</f>
        <v>1</v>
      </c>
      <c r="AM65" s="181">
        <f t="shared" si="130"/>
        <v>1</v>
      </c>
      <c r="AN65" s="181"/>
      <c r="AO65" s="181"/>
    </row>
    <row r="66" spans="1:41" s="37" customFormat="1" ht="12.5" outlineLevel="1">
      <c r="A66" s="179"/>
      <c r="B66" s="179"/>
      <c r="C66" s="180"/>
      <c r="D66" s="183"/>
      <c r="E66" s="183" t="s">
        <v>306</v>
      </c>
      <c r="F66" s="183">
        <f xml:space="preserve"> SUM(J65:AM65)</f>
        <v>15</v>
      </c>
      <c r="G66" s="69" t="s">
        <v>301</v>
      </c>
      <c r="H66" s="203"/>
      <c r="I66" s="203"/>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row>
    <row r="67" spans="1:41" s="37" customFormat="1" ht="12.5" outlineLevel="1">
      <c r="A67" s="179"/>
      <c r="B67" s="179"/>
      <c r="C67" s="180"/>
      <c r="D67" s="183"/>
      <c r="E67" s="183"/>
      <c r="F67" s="183"/>
      <c r="G67" s="69"/>
      <c r="H67" s="203"/>
      <c r="I67" s="203"/>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row>
    <row r="68" spans="1:41" s="37" customFormat="1" ht="12.75" customHeight="1">
      <c r="A68" s="179"/>
      <c r="B68" s="179"/>
      <c r="C68" s="180"/>
      <c r="D68" s="183"/>
      <c r="E68" s="183"/>
      <c r="F68" s="183"/>
      <c r="G68" s="69"/>
      <c r="H68" s="203"/>
      <c r="I68" s="203"/>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row>
    <row r="69" spans="1:41" s="37" customFormat="1" ht="12.75" customHeight="1">
      <c r="A69" s="176" t="s">
        <v>307</v>
      </c>
      <c r="B69" s="176"/>
      <c r="C69" s="177"/>
      <c r="D69" s="176"/>
      <c r="E69" s="176"/>
      <c r="F69" s="176"/>
      <c r="G69" s="145"/>
      <c r="H69" s="213"/>
      <c r="I69" s="213"/>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row>
    <row r="70" spans="1:41" s="37" customFormat="1" ht="12.5" outlineLevel="1">
      <c r="A70" s="179"/>
      <c r="B70" s="179"/>
      <c r="C70" s="180"/>
      <c r="D70" s="183"/>
      <c r="E70" s="183"/>
      <c r="F70" s="183"/>
      <c r="G70" s="69"/>
      <c r="H70" s="203"/>
      <c r="I70" s="203"/>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row>
    <row r="71" spans="1:41" s="37" customFormat="1" ht="12.5" outlineLevel="1">
      <c r="A71" s="179"/>
      <c r="B71" s="179" t="s">
        <v>308</v>
      </c>
      <c r="C71" s="180"/>
      <c r="D71" s="183"/>
      <c r="E71" s="183"/>
      <c r="F71" s="262"/>
      <c r="G71" s="263"/>
      <c r="H71" s="264"/>
      <c r="I71" s="264"/>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row>
    <row r="72" spans="1:41" s="37" customFormat="1" ht="12.5" outlineLevel="1">
      <c r="A72" s="179"/>
      <c r="B72" s="179"/>
      <c r="C72" s="180"/>
      <c r="D72" s="183"/>
      <c r="E72" s="183" t="str">
        <f t="shared" ref="E72:AM72" si="131" xml:space="preserve"> E$15</f>
        <v>1st model column flag</v>
      </c>
      <c r="F72" s="183">
        <f t="shared" si="131"/>
        <v>0</v>
      </c>
      <c r="G72" s="69" t="str">
        <f t="shared" si="131"/>
        <v>flag</v>
      </c>
      <c r="H72" s="203">
        <f t="shared" si="131"/>
        <v>1</v>
      </c>
      <c r="I72" s="203">
        <f t="shared" si="131"/>
        <v>0</v>
      </c>
      <c r="J72" s="181">
        <f t="shared" si="131"/>
        <v>1</v>
      </c>
      <c r="K72" s="181">
        <f t="shared" si="131"/>
        <v>0</v>
      </c>
      <c r="L72" s="181">
        <f t="shared" si="131"/>
        <v>0</v>
      </c>
      <c r="M72" s="181">
        <f t="shared" si="131"/>
        <v>0</v>
      </c>
      <c r="N72" s="181">
        <f t="shared" si="131"/>
        <v>0</v>
      </c>
      <c r="O72" s="181">
        <f t="shared" si="131"/>
        <v>0</v>
      </c>
      <c r="P72" s="181">
        <f t="shared" si="131"/>
        <v>0</v>
      </c>
      <c r="Q72" s="181">
        <f t="shared" si="131"/>
        <v>0</v>
      </c>
      <c r="R72" s="181">
        <f t="shared" si="131"/>
        <v>0</v>
      </c>
      <c r="S72" s="181">
        <f t="shared" si="131"/>
        <v>0</v>
      </c>
      <c r="T72" s="181">
        <f t="shared" si="131"/>
        <v>0</v>
      </c>
      <c r="U72" s="181">
        <f t="shared" si="131"/>
        <v>0</v>
      </c>
      <c r="V72" s="181">
        <f t="shared" si="131"/>
        <v>0</v>
      </c>
      <c r="W72" s="181">
        <f t="shared" si="131"/>
        <v>0</v>
      </c>
      <c r="X72" s="181">
        <f t="shared" si="131"/>
        <v>0</v>
      </c>
      <c r="Y72" s="181">
        <f t="shared" si="131"/>
        <v>0</v>
      </c>
      <c r="Z72" s="181">
        <f t="shared" si="131"/>
        <v>0</v>
      </c>
      <c r="AA72" s="181">
        <f t="shared" si="131"/>
        <v>0</v>
      </c>
      <c r="AB72" s="181">
        <f t="shared" si="131"/>
        <v>0</v>
      </c>
      <c r="AC72" s="181">
        <f t="shared" si="131"/>
        <v>0</v>
      </c>
      <c r="AD72" s="181">
        <f t="shared" si="131"/>
        <v>0</v>
      </c>
      <c r="AE72" s="181">
        <f t="shared" si="131"/>
        <v>0</v>
      </c>
      <c r="AF72" s="181">
        <f t="shared" si="131"/>
        <v>0</v>
      </c>
      <c r="AG72" s="181">
        <f t="shared" si="131"/>
        <v>0</v>
      </c>
      <c r="AH72" s="181">
        <f t="shared" si="131"/>
        <v>0</v>
      </c>
      <c r="AI72" s="181">
        <f t="shared" si="131"/>
        <v>0</v>
      </c>
      <c r="AJ72" s="181">
        <f t="shared" si="131"/>
        <v>0</v>
      </c>
      <c r="AK72" s="181">
        <f t="shared" si="131"/>
        <v>0</v>
      </c>
      <c r="AL72" s="181">
        <f t="shared" si="131"/>
        <v>0</v>
      </c>
      <c r="AM72" s="181">
        <f t="shared" si="131"/>
        <v>0</v>
      </c>
      <c r="AN72" s="181"/>
      <c r="AO72" s="181"/>
    </row>
    <row r="73" spans="1:41" s="37" customFormat="1" ht="12.5" outlineLevel="1">
      <c r="A73" s="179"/>
      <c r="B73" s="179"/>
      <c r="C73" s="180"/>
      <c r="D73" s="183"/>
      <c r="E73" s="183" t="str">
        <f xml:space="preserve"> E$35</f>
        <v>Forecast start period flag</v>
      </c>
      <c r="F73" s="183">
        <f t="shared" ref="F73:AM73" si="132" xml:space="preserve"> F$35</f>
        <v>0</v>
      </c>
      <c r="G73" s="69" t="str">
        <f t="shared" si="132"/>
        <v>flag</v>
      </c>
      <c r="H73" s="203">
        <f t="shared" si="132"/>
        <v>1</v>
      </c>
      <c r="I73" s="203">
        <f t="shared" si="132"/>
        <v>0</v>
      </c>
      <c r="J73" s="181">
        <f t="shared" si="132"/>
        <v>0</v>
      </c>
      <c r="K73" s="181">
        <f t="shared" si="132"/>
        <v>0</v>
      </c>
      <c r="L73" s="181">
        <f t="shared" si="132"/>
        <v>1</v>
      </c>
      <c r="M73" s="181">
        <f t="shared" si="132"/>
        <v>0</v>
      </c>
      <c r="N73" s="181">
        <f t="shared" si="132"/>
        <v>0</v>
      </c>
      <c r="O73" s="181">
        <f t="shared" si="132"/>
        <v>0</v>
      </c>
      <c r="P73" s="181">
        <f t="shared" si="132"/>
        <v>0</v>
      </c>
      <c r="Q73" s="181">
        <f t="shared" si="132"/>
        <v>0</v>
      </c>
      <c r="R73" s="181">
        <f t="shared" si="132"/>
        <v>0</v>
      </c>
      <c r="S73" s="181">
        <f t="shared" si="132"/>
        <v>0</v>
      </c>
      <c r="T73" s="181">
        <f t="shared" si="132"/>
        <v>0</v>
      </c>
      <c r="U73" s="181">
        <f t="shared" si="132"/>
        <v>0</v>
      </c>
      <c r="V73" s="181">
        <f t="shared" si="132"/>
        <v>0</v>
      </c>
      <c r="W73" s="181">
        <f t="shared" si="132"/>
        <v>0</v>
      </c>
      <c r="X73" s="181">
        <f t="shared" si="132"/>
        <v>0</v>
      </c>
      <c r="Y73" s="181">
        <f t="shared" si="132"/>
        <v>0</v>
      </c>
      <c r="Z73" s="181">
        <f t="shared" si="132"/>
        <v>0</v>
      </c>
      <c r="AA73" s="181">
        <f t="shared" si="132"/>
        <v>0</v>
      </c>
      <c r="AB73" s="181">
        <f t="shared" si="132"/>
        <v>0</v>
      </c>
      <c r="AC73" s="181">
        <f t="shared" si="132"/>
        <v>0</v>
      </c>
      <c r="AD73" s="181">
        <f t="shared" si="132"/>
        <v>0</v>
      </c>
      <c r="AE73" s="181">
        <f t="shared" si="132"/>
        <v>0</v>
      </c>
      <c r="AF73" s="181">
        <f t="shared" si="132"/>
        <v>0</v>
      </c>
      <c r="AG73" s="181">
        <f t="shared" si="132"/>
        <v>0</v>
      </c>
      <c r="AH73" s="181">
        <f t="shared" si="132"/>
        <v>0</v>
      </c>
      <c r="AI73" s="181">
        <f t="shared" si="132"/>
        <v>0</v>
      </c>
      <c r="AJ73" s="181">
        <f t="shared" si="132"/>
        <v>0</v>
      </c>
      <c r="AK73" s="181">
        <f t="shared" si="132"/>
        <v>0</v>
      </c>
      <c r="AL73" s="181">
        <f t="shared" si="132"/>
        <v>0</v>
      </c>
      <c r="AM73" s="181">
        <f t="shared" si="132"/>
        <v>0</v>
      </c>
      <c r="AN73" s="181"/>
      <c r="AO73" s="181"/>
    </row>
    <row r="74" spans="1:41" s="37" customFormat="1" ht="12.5" outlineLevel="1">
      <c r="A74" s="179"/>
      <c r="B74" s="179"/>
      <c r="C74" s="180"/>
      <c r="D74" s="183"/>
      <c r="E74" s="183" t="str">
        <f t="shared" ref="E74:AM74" si="133" xml:space="preserve"> E$61</f>
        <v>First post-forecast period flag</v>
      </c>
      <c r="F74" s="183">
        <f t="shared" si="133"/>
        <v>0</v>
      </c>
      <c r="G74" s="69" t="str">
        <f t="shared" si="133"/>
        <v>flag</v>
      </c>
      <c r="H74" s="203">
        <f t="shared" si="133"/>
        <v>1</v>
      </c>
      <c r="I74" s="203">
        <f t="shared" si="133"/>
        <v>0</v>
      </c>
      <c r="J74" s="181">
        <f t="shared" si="133"/>
        <v>0</v>
      </c>
      <c r="K74" s="181">
        <f t="shared" si="133"/>
        <v>0</v>
      </c>
      <c r="L74" s="181">
        <f t="shared" si="133"/>
        <v>0</v>
      </c>
      <c r="M74" s="181">
        <f t="shared" si="133"/>
        <v>0</v>
      </c>
      <c r="N74" s="181">
        <f t="shared" si="133"/>
        <v>0</v>
      </c>
      <c r="O74" s="181">
        <f t="shared" si="133"/>
        <v>0</v>
      </c>
      <c r="P74" s="181">
        <f t="shared" si="133"/>
        <v>0</v>
      </c>
      <c r="Q74" s="181">
        <f t="shared" si="133"/>
        <v>0</v>
      </c>
      <c r="R74" s="181">
        <f t="shared" si="133"/>
        <v>0</v>
      </c>
      <c r="S74" s="181">
        <f t="shared" si="133"/>
        <v>0</v>
      </c>
      <c r="T74" s="181">
        <f t="shared" si="133"/>
        <v>0</v>
      </c>
      <c r="U74" s="181">
        <f t="shared" si="133"/>
        <v>0</v>
      </c>
      <c r="V74" s="181">
        <f t="shared" si="133"/>
        <v>0</v>
      </c>
      <c r="W74" s="181">
        <f t="shared" si="133"/>
        <v>0</v>
      </c>
      <c r="X74" s="181">
        <f t="shared" si="133"/>
        <v>0</v>
      </c>
      <c r="Y74" s="181">
        <f t="shared" si="133"/>
        <v>1</v>
      </c>
      <c r="Z74" s="181">
        <f t="shared" si="133"/>
        <v>0</v>
      </c>
      <c r="AA74" s="181">
        <f t="shared" si="133"/>
        <v>0</v>
      </c>
      <c r="AB74" s="181">
        <f t="shared" si="133"/>
        <v>0</v>
      </c>
      <c r="AC74" s="181">
        <f t="shared" si="133"/>
        <v>0</v>
      </c>
      <c r="AD74" s="181">
        <f t="shared" si="133"/>
        <v>0</v>
      </c>
      <c r="AE74" s="181">
        <f t="shared" si="133"/>
        <v>0</v>
      </c>
      <c r="AF74" s="181">
        <f t="shared" si="133"/>
        <v>0</v>
      </c>
      <c r="AG74" s="181">
        <f t="shared" si="133"/>
        <v>0</v>
      </c>
      <c r="AH74" s="181">
        <f t="shared" si="133"/>
        <v>0</v>
      </c>
      <c r="AI74" s="181">
        <f t="shared" si="133"/>
        <v>0</v>
      </c>
      <c r="AJ74" s="181">
        <f t="shared" si="133"/>
        <v>0</v>
      </c>
      <c r="AK74" s="181">
        <f t="shared" si="133"/>
        <v>0</v>
      </c>
      <c r="AL74" s="181">
        <f t="shared" si="133"/>
        <v>0</v>
      </c>
      <c r="AM74" s="181">
        <f t="shared" si="133"/>
        <v>0</v>
      </c>
      <c r="AN74" s="181"/>
      <c r="AO74" s="181"/>
    </row>
    <row r="75" spans="1:41" s="37" customFormat="1" ht="12.5" outlineLevel="1">
      <c r="A75" s="179"/>
      <c r="B75" s="179"/>
      <c r="C75" s="180"/>
      <c r="D75" s="183"/>
      <c r="E75" s="183" t="s">
        <v>309</v>
      </c>
      <c r="F75" s="265"/>
      <c r="G75" s="266" t="s">
        <v>288</v>
      </c>
      <c r="H75" s="267"/>
      <c r="I75" s="268"/>
      <c r="J75" s="269">
        <f t="shared" ref="J75:P75" si="134" xml:space="preserve"> I75 + SUM(J72:J74)</f>
        <v>1</v>
      </c>
      <c r="K75" s="262">
        <f t="shared" si="134"/>
        <v>1</v>
      </c>
      <c r="L75" s="262">
        <f t="shared" si="134"/>
        <v>2</v>
      </c>
      <c r="M75" s="262">
        <f t="shared" si="134"/>
        <v>2</v>
      </c>
      <c r="N75" s="262">
        <f t="shared" si="134"/>
        <v>2</v>
      </c>
      <c r="O75" s="262">
        <f t="shared" si="134"/>
        <v>2</v>
      </c>
      <c r="P75" s="262">
        <f t="shared" si="134"/>
        <v>2</v>
      </c>
      <c r="Q75" s="262">
        <f t="shared" ref="Q75" si="135" xml:space="preserve"> P75 + SUM(Q72:Q74)</f>
        <v>2</v>
      </c>
      <c r="R75" s="262">
        <f t="shared" ref="R75:V75" si="136" xml:space="preserve"> Q75 + SUM(R72:R74)</f>
        <v>2</v>
      </c>
      <c r="S75" s="262">
        <f t="shared" si="136"/>
        <v>2</v>
      </c>
      <c r="T75" s="262">
        <f t="shared" si="136"/>
        <v>2</v>
      </c>
      <c r="U75" s="262">
        <f t="shared" si="136"/>
        <v>2</v>
      </c>
      <c r="V75" s="262">
        <f t="shared" si="136"/>
        <v>2</v>
      </c>
      <c r="W75" s="262">
        <f t="shared" ref="W75" si="137" xml:space="preserve"> V75 + SUM(W72:W74)</f>
        <v>2</v>
      </c>
      <c r="X75" s="262">
        <f t="shared" ref="X75" si="138" xml:space="preserve"> W75 + SUM(X72:X74)</f>
        <v>2</v>
      </c>
      <c r="Y75" s="262">
        <f t="shared" ref="Y75" si="139" xml:space="preserve"> X75 + SUM(Y72:Y74)</f>
        <v>3</v>
      </c>
      <c r="Z75" s="262">
        <f t="shared" ref="Z75" si="140" xml:space="preserve"> Y75 + SUM(Z72:Z74)</f>
        <v>3</v>
      </c>
      <c r="AA75" s="262">
        <f t="shared" ref="AA75" si="141" xml:space="preserve"> Z75 + SUM(AA72:AA74)</f>
        <v>3</v>
      </c>
      <c r="AB75" s="262">
        <f t="shared" ref="AB75" si="142" xml:space="preserve"> AA75 + SUM(AB72:AB74)</f>
        <v>3</v>
      </c>
      <c r="AC75" s="262">
        <f t="shared" ref="AC75" si="143" xml:space="preserve"> AB75 + SUM(AC72:AC74)</f>
        <v>3</v>
      </c>
      <c r="AD75" s="262">
        <f t="shared" ref="AD75" si="144" xml:space="preserve"> AC75 + SUM(AD72:AD74)</f>
        <v>3</v>
      </c>
      <c r="AE75" s="262">
        <f t="shared" ref="AE75" si="145" xml:space="preserve"> AD75 + SUM(AE72:AE74)</f>
        <v>3</v>
      </c>
      <c r="AF75" s="262">
        <f t="shared" ref="AF75" si="146" xml:space="preserve"> AE75 + SUM(AF72:AF74)</f>
        <v>3</v>
      </c>
      <c r="AG75" s="262">
        <f t="shared" ref="AG75" si="147" xml:space="preserve"> AF75 + SUM(AG72:AG74)</f>
        <v>3</v>
      </c>
      <c r="AH75" s="262">
        <f t="shared" ref="AH75" si="148" xml:space="preserve"> AG75 + SUM(AH72:AH74)</f>
        <v>3</v>
      </c>
      <c r="AI75" s="262">
        <f t="shared" ref="AI75" si="149" xml:space="preserve"> AH75 + SUM(AI72:AI74)</f>
        <v>3</v>
      </c>
      <c r="AJ75" s="262">
        <f t="shared" ref="AJ75" si="150" xml:space="preserve"> AI75 + SUM(AJ72:AJ74)</f>
        <v>3</v>
      </c>
      <c r="AK75" s="262">
        <f t="shared" ref="AK75" si="151" xml:space="preserve"> AJ75 + SUM(AK72:AK74)</f>
        <v>3</v>
      </c>
      <c r="AL75" s="262">
        <f t="shared" ref="AL75:AM75" si="152" xml:space="preserve"> AK75 + SUM(AL72:AL74)</f>
        <v>3</v>
      </c>
      <c r="AM75" s="262">
        <f t="shared" si="152"/>
        <v>3</v>
      </c>
      <c r="AN75" s="262"/>
      <c r="AO75" s="262"/>
    </row>
    <row r="76" spans="1:41" s="37" customFormat="1" ht="12.5" outlineLevel="1">
      <c r="A76" s="179"/>
      <c r="B76" s="179"/>
      <c r="C76" s="180"/>
      <c r="D76" s="183"/>
      <c r="E76" s="211"/>
      <c r="F76" s="211"/>
      <c r="G76" s="263"/>
      <c r="H76" s="264"/>
      <c r="I76" s="264"/>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11"/>
      <c r="AO76" s="211"/>
    </row>
    <row r="77" spans="1:41" s="37" customFormat="1" ht="12.5" outlineLevel="1">
      <c r="A77" s="179"/>
      <c r="B77" s="179"/>
      <c r="C77" s="180"/>
      <c r="D77" s="183"/>
      <c r="E77" s="225" t="str">
        <f xml:space="preserve"> Inputs!E$20</f>
        <v>Pre - forecast period</v>
      </c>
      <c r="F77" s="225" t="str">
        <f xml:space="preserve"> Inputs!F$20</f>
        <v>Actual</v>
      </c>
      <c r="G77" s="147" t="str">
        <f xml:space="preserve"> Inputs!G$20</f>
        <v>label</v>
      </c>
      <c r="H77" s="229"/>
      <c r="I77" s="229"/>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285"/>
      <c r="AN77" s="225"/>
      <c r="AO77" s="225"/>
    </row>
    <row r="78" spans="1:41" s="37" customFormat="1" ht="12.5" outlineLevel="1">
      <c r="A78" s="179"/>
      <c r="B78" s="179"/>
      <c r="C78" s="180"/>
      <c r="D78" s="183"/>
      <c r="E78" s="225" t="str">
        <f xml:space="preserve"> Inputs!E$21</f>
        <v>Forecast period</v>
      </c>
      <c r="F78" s="225" t="str">
        <f xml:space="preserve"> Inputs!F$21</f>
        <v>Forecast</v>
      </c>
      <c r="G78" s="147" t="str">
        <f xml:space="preserve"> Inputs!G$21</f>
        <v>label</v>
      </c>
      <c r="H78" s="229"/>
      <c r="I78" s="229"/>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c r="AK78" s="285"/>
      <c r="AL78" s="285"/>
      <c r="AM78" s="285"/>
      <c r="AN78" s="225"/>
      <c r="AO78" s="225"/>
    </row>
    <row r="79" spans="1:41" s="37" customFormat="1" ht="12.5" outlineLevel="1">
      <c r="A79" s="179"/>
      <c r="B79" s="179"/>
      <c r="C79" s="180"/>
      <c r="D79" s="183"/>
      <c r="E79" s="225" t="str">
        <f xml:space="preserve"> Inputs!E$22</f>
        <v>Post - forecast period</v>
      </c>
      <c r="F79" s="225" t="str">
        <f xml:space="preserve"> Inputs!F$22</f>
        <v>Post-Fcst</v>
      </c>
      <c r="G79" s="147" t="str">
        <f xml:space="preserve"> Inputs!G$22</f>
        <v>label</v>
      </c>
      <c r="H79" s="229"/>
      <c r="I79" s="229"/>
      <c r="J79" s="285"/>
      <c r="K79" s="285"/>
      <c r="L79" s="285"/>
      <c r="M79" s="285"/>
      <c r="N79" s="285"/>
      <c r="O79" s="285"/>
      <c r="P79" s="285"/>
      <c r="Q79" s="285"/>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25"/>
      <c r="AO79" s="225"/>
    </row>
    <row r="80" spans="1:41" s="37" customFormat="1" ht="12.5" outlineLevel="1">
      <c r="A80" s="179"/>
      <c r="B80" s="179"/>
      <c r="C80" s="180"/>
      <c r="D80" s="183"/>
      <c r="E80" s="183" t="str">
        <f t="shared" ref="E80:AM80" si="153" xml:space="preserve"> E$75</f>
        <v>Timeline label counter</v>
      </c>
      <c r="F80" s="265">
        <f t="shared" si="153"/>
        <v>0</v>
      </c>
      <c r="G80" s="266" t="str">
        <f t="shared" si="153"/>
        <v>counter</v>
      </c>
      <c r="H80" s="267">
        <f t="shared" si="153"/>
        <v>0</v>
      </c>
      <c r="I80" s="267">
        <f t="shared" si="153"/>
        <v>0</v>
      </c>
      <c r="J80" s="262">
        <f t="shared" si="153"/>
        <v>1</v>
      </c>
      <c r="K80" s="262">
        <f t="shared" si="153"/>
        <v>1</v>
      </c>
      <c r="L80" s="262">
        <f t="shared" si="153"/>
        <v>2</v>
      </c>
      <c r="M80" s="262">
        <f t="shared" si="153"/>
        <v>2</v>
      </c>
      <c r="N80" s="262">
        <f t="shared" si="153"/>
        <v>2</v>
      </c>
      <c r="O80" s="262">
        <f t="shared" si="153"/>
        <v>2</v>
      </c>
      <c r="P80" s="262">
        <f t="shared" si="153"/>
        <v>2</v>
      </c>
      <c r="Q80" s="262">
        <f t="shared" si="153"/>
        <v>2</v>
      </c>
      <c r="R80" s="262">
        <f t="shared" si="153"/>
        <v>2</v>
      </c>
      <c r="S80" s="262">
        <f t="shared" si="153"/>
        <v>2</v>
      </c>
      <c r="T80" s="262">
        <f t="shared" si="153"/>
        <v>2</v>
      </c>
      <c r="U80" s="262">
        <f t="shared" si="153"/>
        <v>2</v>
      </c>
      <c r="V80" s="262">
        <f t="shared" si="153"/>
        <v>2</v>
      </c>
      <c r="W80" s="262">
        <f t="shared" si="153"/>
        <v>2</v>
      </c>
      <c r="X80" s="262">
        <f t="shared" si="153"/>
        <v>2</v>
      </c>
      <c r="Y80" s="262">
        <f t="shared" si="153"/>
        <v>3</v>
      </c>
      <c r="Z80" s="262">
        <f t="shared" si="153"/>
        <v>3</v>
      </c>
      <c r="AA80" s="262">
        <f t="shared" si="153"/>
        <v>3</v>
      </c>
      <c r="AB80" s="262">
        <f t="shared" si="153"/>
        <v>3</v>
      </c>
      <c r="AC80" s="262">
        <f t="shared" si="153"/>
        <v>3</v>
      </c>
      <c r="AD80" s="262">
        <f t="shared" si="153"/>
        <v>3</v>
      </c>
      <c r="AE80" s="262">
        <f t="shared" si="153"/>
        <v>3</v>
      </c>
      <c r="AF80" s="262">
        <f t="shared" si="153"/>
        <v>3</v>
      </c>
      <c r="AG80" s="262">
        <f t="shared" si="153"/>
        <v>3</v>
      </c>
      <c r="AH80" s="262">
        <f t="shared" si="153"/>
        <v>3</v>
      </c>
      <c r="AI80" s="262">
        <f t="shared" si="153"/>
        <v>3</v>
      </c>
      <c r="AJ80" s="262">
        <f t="shared" si="153"/>
        <v>3</v>
      </c>
      <c r="AK80" s="262">
        <f t="shared" si="153"/>
        <v>3</v>
      </c>
      <c r="AL80" s="262">
        <f t="shared" si="153"/>
        <v>3</v>
      </c>
      <c r="AM80" s="262">
        <f t="shared" si="153"/>
        <v>3</v>
      </c>
      <c r="AN80" s="211"/>
      <c r="AO80" s="211"/>
    </row>
    <row r="81" spans="1:41" s="37" customFormat="1" ht="12.5" outlineLevel="1">
      <c r="A81" s="179"/>
      <c r="B81" s="179"/>
      <c r="C81" s="180"/>
      <c r="D81" s="183"/>
      <c r="E81" s="183" t="s">
        <v>308</v>
      </c>
      <c r="F81" s="183"/>
      <c r="G81" s="69" t="s">
        <v>137</v>
      </c>
      <c r="H81" s="203"/>
      <c r="I81" s="203"/>
      <c r="J81" s="181" t="str">
        <f t="shared" ref="J81:V81" si="154" xml:space="preserve"> INDEX($F77:$F79, J80)</f>
        <v>Actual</v>
      </c>
      <c r="K81" s="181" t="str">
        <f t="shared" si="154"/>
        <v>Actual</v>
      </c>
      <c r="L81" s="181" t="str">
        <f t="shared" si="154"/>
        <v>Forecast</v>
      </c>
      <c r="M81" s="181" t="str">
        <f t="shared" si="154"/>
        <v>Forecast</v>
      </c>
      <c r="N81" s="181" t="str">
        <f t="shared" si="154"/>
        <v>Forecast</v>
      </c>
      <c r="O81" s="181" t="str">
        <f t="shared" si="154"/>
        <v>Forecast</v>
      </c>
      <c r="P81" s="181" t="str">
        <f t="shared" si="154"/>
        <v>Forecast</v>
      </c>
      <c r="Q81" s="181" t="str">
        <f t="shared" si="154"/>
        <v>Forecast</v>
      </c>
      <c r="R81" s="181" t="str">
        <f t="shared" si="154"/>
        <v>Forecast</v>
      </c>
      <c r="S81" s="181" t="str">
        <f t="shared" si="154"/>
        <v>Forecast</v>
      </c>
      <c r="T81" s="181" t="str">
        <f t="shared" si="154"/>
        <v>Forecast</v>
      </c>
      <c r="U81" s="181" t="str">
        <f t="shared" si="154"/>
        <v>Forecast</v>
      </c>
      <c r="V81" s="181" t="str">
        <f t="shared" si="154"/>
        <v>Forecast</v>
      </c>
      <c r="W81" s="181" t="str">
        <f t="shared" ref="W81:X81" si="155" xml:space="preserve"> INDEX($F77:$F79, W80)</f>
        <v>Forecast</v>
      </c>
      <c r="X81" s="181" t="str">
        <f t="shared" si="155"/>
        <v>Forecast</v>
      </c>
      <c r="Y81" s="181" t="str">
        <f t="shared" ref="Y81:AL81" si="156" xml:space="preserve"> INDEX($F77:$F79, Y80)</f>
        <v>Post-Fcst</v>
      </c>
      <c r="Z81" s="181" t="str">
        <f t="shared" si="156"/>
        <v>Post-Fcst</v>
      </c>
      <c r="AA81" s="181" t="str">
        <f t="shared" si="156"/>
        <v>Post-Fcst</v>
      </c>
      <c r="AB81" s="181" t="str">
        <f t="shared" si="156"/>
        <v>Post-Fcst</v>
      </c>
      <c r="AC81" s="181" t="str">
        <f t="shared" si="156"/>
        <v>Post-Fcst</v>
      </c>
      <c r="AD81" s="181" t="str">
        <f t="shared" si="156"/>
        <v>Post-Fcst</v>
      </c>
      <c r="AE81" s="181" t="str">
        <f t="shared" si="156"/>
        <v>Post-Fcst</v>
      </c>
      <c r="AF81" s="181" t="str">
        <f t="shared" si="156"/>
        <v>Post-Fcst</v>
      </c>
      <c r="AG81" s="181" t="str">
        <f t="shared" si="156"/>
        <v>Post-Fcst</v>
      </c>
      <c r="AH81" s="181" t="str">
        <f t="shared" si="156"/>
        <v>Post-Fcst</v>
      </c>
      <c r="AI81" s="181" t="str">
        <f t="shared" si="156"/>
        <v>Post-Fcst</v>
      </c>
      <c r="AJ81" s="181" t="str">
        <f t="shared" si="156"/>
        <v>Post-Fcst</v>
      </c>
      <c r="AK81" s="181" t="str">
        <f t="shared" si="156"/>
        <v>Post-Fcst</v>
      </c>
      <c r="AL81" s="181" t="str">
        <f t="shared" si="156"/>
        <v>Post-Fcst</v>
      </c>
      <c r="AM81" s="181" t="str">
        <f t="shared" ref="AM81" si="157" xml:space="preserve"> INDEX($F77:$F79, AM80)</f>
        <v>Post-Fcst</v>
      </c>
      <c r="AN81" s="181"/>
      <c r="AO81" s="181"/>
    </row>
    <row r="82" spans="1:41" s="37" customFormat="1" ht="12.5" outlineLevel="1">
      <c r="A82" s="183"/>
      <c r="B82" s="179"/>
      <c r="C82" s="180"/>
      <c r="D82" s="183"/>
      <c r="G82" s="111"/>
      <c r="H82" s="212"/>
      <c r="I82" s="212"/>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c r="AH82" s="283"/>
      <c r="AI82" s="283"/>
      <c r="AJ82" s="283"/>
      <c r="AK82" s="283"/>
      <c r="AL82" s="283"/>
      <c r="AM82" s="283"/>
    </row>
    <row r="83" spans="1:41" s="37" customFormat="1" ht="12.5" outlineLevel="1">
      <c r="A83" s="179"/>
      <c r="B83" s="179" t="s">
        <v>310</v>
      </c>
      <c r="C83" s="180"/>
      <c r="D83" s="183"/>
      <c r="E83" s="183"/>
      <c r="F83" s="183"/>
      <c r="G83" s="69"/>
      <c r="H83" s="203"/>
      <c r="I83" s="203"/>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3"/>
      <c r="AO83" s="183"/>
    </row>
    <row r="84" spans="1:41" s="37" customFormat="1" ht="12.5" outlineLevel="1">
      <c r="A84" s="179"/>
      <c r="B84" s="179"/>
      <c r="C84" s="180"/>
      <c r="D84" s="183"/>
      <c r="E84" s="183" t="str">
        <f xml:space="preserve"> E$56</f>
        <v>Pre-forecast period flag</v>
      </c>
      <c r="F84" s="183">
        <f t="shared" ref="F84:AM84" si="158" xml:space="preserve"> F$56</f>
        <v>0</v>
      </c>
      <c r="G84" s="69" t="str">
        <f t="shared" si="158"/>
        <v>flag</v>
      </c>
      <c r="H84" s="203">
        <f t="shared" si="158"/>
        <v>2</v>
      </c>
      <c r="I84" s="203">
        <f t="shared" si="158"/>
        <v>0</v>
      </c>
      <c r="J84" s="181">
        <f t="shared" si="158"/>
        <v>1</v>
      </c>
      <c r="K84" s="181">
        <f t="shared" si="158"/>
        <v>1</v>
      </c>
      <c r="L84" s="181">
        <f t="shared" si="158"/>
        <v>0</v>
      </c>
      <c r="M84" s="181">
        <f t="shared" si="158"/>
        <v>0</v>
      </c>
      <c r="N84" s="181">
        <f t="shared" si="158"/>
        <v>0</v>
      </c>
      <c r="O84" s="181">
        <f t="shared" si="158"/>
        <v>0</v>
      </c>
      <c r="P84" s="181">
        <f t="shared" si="158"/>
        <v>0</v>
      </c>
      <c r="Q84" s="181">
        <f t="shared" si="158"/>
        <v>0</v>
      </c>
      <c r="R84" s="181">
        <f t="shared" si="158"/>
        <v>0</v>
      </c>
      <c r="S84" s="181">
        <f t="shared" si="158"/>
        <v>0</v>
      </c>
      <c r="T84" s="181">
        <f t="shared" si="158"/>
        <v>0</v>
      </c>
      <c r="U84" s="181">
        <f t="shared" si="158"/>
        <v>0</v>
      </c>
      <c r="V84" s="181">
        <f t="shared" si="158"/>
        <v>0</v>
      </c>
      <c r="W84" s="181">
        <f t="shared" si="158"/>
        <v>0</v>
      </c>
      <c r="X84" s="181">
        <f t="shared" si="158"/>
        <v>0</v>
      </c>
      <c r="Y84" s="181">
        <f t="shared" si="158"/>
        <v>0</v>
      </c>
      <c r="Z84" s="181">
        <f t="shared" si="158"/>
        <v>0</v>
      </c>
      <c r="AA84" s="181">
        <f t="shared" si="158"/>
        <v>0</v>
      </c>
      <c r="AB84" s="181">
        <f t="shared" si="158"/>
        <v>0</v>
      </c>
      <c r="AC84" s="181">
        <f t="shared" si="158"/>
        <v>0</v>
      </c>
      <c r="AD84" s="181">
        <f t="shared" si="158"/>
        <v>0</v>
      </c>
      <c r="AE84" s="181">
        <f t="shared" si="158"/>
        <v>0</v>
      </c>
      <c r="AF84" s="181">
        <f t="shared" si="158"/>
        <v>0</v>
      </c>
      <c r="AG84" s="181">
        <f t="shared" si="158"/>
        <v>0</v>
      </c>
      <c r="AH84" s="181">
        <f t="shared" si="158"/>
        <v>0</v>
      </c>
      <c r="AI84" s="181">
        <f t="shared" si="158"/>
        <v>0</v>
      </c>
      <c r="AJ84" s="181">
        <f t="shared" si="158"/>
        <v>0</v>
      </c>
      <c r="AK84" s="181">
        <f t="shared" si="158"/>
        <v>0</v>
      </c>
      <c r="AL84" s="181">
        <f t="shared" si="158"/>
        <v>0</v>
      </c>
      <c r="AM84" s="181">
        <f t="shared" si="158"/>
        <v>0</v>
      </c>
      <c r="AN84" s="183"/>
      <c r="AO84" s="183"/>
    </row>
    <row r="85" spans="1:41" s="37" customFormat="1" ht="12.5" outlineLevel="1">
      <c r="A85" s="179"/>
      <c r="B85" s="179"/>
      <c r="C85" s="180"/>
      <c r="D85" s="183"/>
      <c r="E85" s="183" t="str">
        <f xml:space="preserve"> E$50</f>
        <v>Forecast period flag</v>
      </c>
      <c r="F85" s="183">
        <f t="shared" ref="F85:AM85" si="159" xml:space="preserve"> F$50</f>
        <v>0</v>
      </c>
      <c r="G85" s="69" t="str">
        <f t="shared" si="159"/>
        <v>flag</v>
      </c>
      <c r="H85" s="203">
        <f t="shared" si="159"/>
        <v>13</v>
      </c>
      <c r="I85" s="203">
        <f t="shared" si="159"/>
        <v>0</v>
      </c>
      <c r="J85" s="181">
        <f t="shared" si="159"/>
        <v>0</v>
      </c>
      <c r="K85" s="181">
        <f t="shared" si="159"/>
        <v>0</v>
      </c>
      <c r="L85" s="181">
        <f t="shared" si="159"/>
        <v>1</v>
      </c>
      <c r="M85" s="181">
        <f t="shared" si="159"/>
        <v>1</v>
      </c>
      <c r="N85" s="181">
        <f t="shared" si="159"/>
        <v>1</v>
      </c>
      <c r="O85" s="181">
        <f t="shared" si="159"/>
        <v>1</v>
      </c>
      <c r="P85" s="181">
        <f t="shared" si="159"/>
        <v>1</v>
      </c>
      <c r="Q85" s="181">
        <f t="shared" si="159"/>
        <v>1</v>
      </c>
      <c r="R85" s="181">
        <f t="shared" si="159"/>
        <v>1</v>
      </c>
      <c r="S85" s="181">
        <f t="shared" si="159"/>
        <v>1</v>
      </c>
      <c r="T85" s="181">
        <f t="shared" si="159"/>
        <v>1</v>
      </c>
      <c r="U85" s="181">
        <f t="shared" si="159"/>
        <v>1</v>
      </c>
      <c r="V85" s="181">
        <f t="shared" si="159"/>
        <v>1</v>
      </c>
      <c r="W85" s="181">
        <f t="shared" si="159"/>
        <v>1</v>
      </c>
      <c r="X85" s="181">
        <f t="shared" si="159"/>
        <v>1</v>
      </c>
      <c r="Y85" s="181">
        <f t="shared" si="159"/>
        <v>0</v>
      </c>
      <c r="Z85" s="181">
        <f t="shared" si="159"/>
        <v>0</v>
      </c>
      <c r="AA85" s="181">
        <f t="shared" si="159"/>
        <v>0</v>
      </c>
      <c r="AB85" s="181">
        <f t="shared" si="159"/>
        <v>0</v>
      </c>
      <c r="AC85" s="181">
        <f t="shared" si="159"/>
        <v>0</v>
      </c>
      <c r="AD85" s="181">
        <f t="shared" si="159"/>
        <v>0</v>
      </c>
      <c r="AE85" s="181">
        <f t="shared" si="159"/>
        <v>0</v>
      </c>
      <c r="AF85" s="181">
        <f t="shared" si="159"/>
        <v>0</v>
      </c>
      <c r="AG85" s="181">
        <f t="shared" si="159"/>
        <v>0</v>
      </c>
      <c r="AH85" s="181">
        <f t="shared" si="159"/>
        <v>0</v>
      </c>
      <c r="AI85" s="181">
        <f t="shared" si="159"/>
        <v>0</v>
      </c>
      <c r="AJ85" s="181">
        <f t="shared" si="159"/>
        <v>0</v>
      </c>
      <c r="AK85" s="181">
        <f t="shared" si="159"/>
        <v>0</v>
      </c>
      <c r="AL85" s="181">
        <f t="shared" si="159"/>
        <v>0</v>
      </c>
      <c r="AM85" s="181">
        <f t="shared" si="159"/>
        <v>0</v>
      </c>
      <c r="AN85" s="183"/>
      <c r="AO85" s="183"/>
    </row>
    <row r="86" spans="1:41" s="37" customFormat="1" ht="12.5" outlineLevel="1">
      <c r="A86" s="179"/>
      <c r="B86" s="179"/>
      <c r="C86" s="180"/>
      <c r="D86" s="183"/>
      <c r="E86" s="183" t="str">
        <f t="shared" ref="E86:AM86" si="160" xml:space="preserve"> E$65</f>
        <v>Post-forecast period flag</v>
      </c>
      <c r="F86" s="183">
        <f t="shared" si="160"/>
        <v>0</v>
      </c>
      <c r="G86" s="69" t="str">
        <f t="shared" si="160"/>
        <v>flag</v>
      </c>
      <c r="H86" s="203">
        <f t="shared" si="160"/>
        <v>15</v>
      </c>
      <c r="I86" s="203">
        <f t="shared" si="160"/>
        <v>0</v>
      </c>
      <c r="J86" s="181">
        <f t="shared" si="160"/>
        <v>0</v>
      </c>
      <c r="K86" s="181">
        <f t="shared" si="160"/>
        <v>0</v>
      </c>
      <c r="L86" s="181">
        <f t="shared" si="160"/>
        <v>0</v>
      </c>
      <c r="M86" s="181">
        <f t="shared" si="160"/>
        <v>0</v>
      </c>
      <c r="N86" s="181">
        <f t="shared" si="160"/>
        <v>0</v>
      </c>
      <c r="O86" s="181">
        <f t="shared" si="160"/>
        <v>0</v>
      </c>
      <c r="P86" s="181">
        <f t="shared" si="160"/>
        <v>0</v>
      </c>
      <c r="Q86" s="181">
        <f t="shared" si="160"/>
        <v>0</v>
      </c>
      <c r="R86" s="181">
        <f t="shared" si="160"/>
        <v>0</v>
      </c>
      <c r="S86" s="181">
        <f t="shared" si="160"/>
        <v>0</v>
      </c>
      <c r="T86" s="181">
        <f t="shared" si="160"/>
        <v>0</v>
      </c>
      <c r="U86" s="181">
        <f t="shared" si="160"/>
        <v>0</v>
      </c>
      <c r="V86" s="181">
        <f t="shared" si="160"/>
        <v>0</v>
      </c>
      <c r="W86" s="181">
        <f t="shared" si="160"/>
        <v>0</v>
      </c>
      <c r="X86" s="181">
        <f t="shared" si="160"/>
        <v>0</v>
      </c>
      <c r="Y86" s="181">
        <f t="shared" si="160"/>
        <v>1</v>
      </c>
      <c r="Z86" s="181">
        <f t="shared" si="160"/>
        <v>1</v>
      </c>
      <c r="AA86" s="181">
        <f t="shared" si="160"/>
        <v>1</v>
      </c>
      <c r="AB86" s="181">
        <f t="shared" si="160"/>
        <v>1</v>
      </c>
      <c r="AC86" s="181">
        <f t="shared" si="160"/>
        <v>1</v>
      </c>
      <c r="AD86" s="181">
        <f t="shared" si="160"/>
        <v>1</v>
      </c>
      <c r="AE86" s="181">
        <f t="shared" si="160"/>
        <v>1</v>
      </c>
      <c r="AF86" s="181">
        <f t="shared" si="160"/>
        <v>1</v>
      </c>
      <c r="AG86" s="181">
        <f t="shared" si="160"/>
        <v>1</v>
      </c>
      <c r="AH86" s="181">
        <f t="shared" si="160"/>
        <v>1</v>
      </c>
      <c r="AI86" s="181">
        <f t="shared" si="160"/>
        <v>1</v>
      </c>
      <c r="AJ86" s="181">
        <f t="shared" si="160"/>
        <v>1</v>
      </c>
      <c r="AK86" s="181">
        <f t="shared" si="160"/>
        <v>1</v>
      </c>
      <c r="AL86" s="181">
        <f t="shared" si="160"/>
        <v>1</v>
      </c>
      <c r="AM86" s="181">
        <f t="shared" si="160"/>
        <v>1</v>
      </c>
      <c r="AN86" s="183"/>
      <c r="AO86" s="183"/>
    </row>
    <row r="87" spans="1:41" s="37" customFormat="1" ht="12.5" outlineLevel="1">
      <c r="A87" s="179"/>
      <c r="B87" s="179"/>
      <c r="C87" s="180"/>
      <c r="D87" s="183"/>
      <c r="E87" s="183" t="s">
        <v>311</v>
      </c>
      <c r="F87" s="183"/>
      <c r="G87" s="69" t="s">
        <v>312</v>
      </c>
      <c r="H87" s="203">
        <f xml:space="preserve"> SUM(J87:AM87)</f>
        <v>0</v>
      </c>
      <c r="I87" s="203"/>
      <c r="J87" s="181">
        <f t="shared" ref="J87:V87" si="161" xml:space="preserve"> MAX(0, SUM(J84:J86) - 1)</f>
        <v>0</v>
      </c>
      <c r="K87" s="181">
        <f t="shared" si="161"/>
        <v>0</v>
      </c>
      <c r="L87" s="181">
        <f t="shared" si="161"/>
        <v>0</v>
      </c>
      <c r="M87" s="181">
        <f t="shared" si="161"/>
        <v>0</v>
      </c>
      <c r="N87" s="181">
        <f t="shared" si="161"/>
        <v>0</v>
      </c>
      <c r="O87" s="181">
        <f t="shared" si="161"/>
        <v>0</v>
      </c>
      <c r="P87" s="181">
        <f t="shared" si="161"/>
        <v>0</v>
      </c>
      <c r="Q87" s="181">
        <f t="shared" si="161"/>
        <v>0</v>
      </c>
      <c r="R87" s="181">
        <f t="shared" si="161"/>
        <v>0</v>
      </c>
      <c r="S87" s="181">
        <f t="shared" si="161"/>
        <v>0</v>
      </c>
      <c r="T87" s="181">
        <f t="shared" si="161"/>
        <v>0</v>
      </c>
      <c r="U87" s="181">
        <f t="shared" si="161"/>
        <v>0</v>
      </c>
      <c r="V87" s="181">
        <f t="shared" si="161"/>
        <v>0</v>
      </c>
      <c r="W87" s="181">
        <f t="shared" ref="W87:X87" si="162" xml:space="preserve"> MAX(0, SUM(W84:W86) - 1)</f>
        <v>0</v>
      </c>
      <c r="X87" s="181">
        <f t="shared" si="162"/>
        <v>0</v>
      </c>
      <c r="Y87" s="181">
        <f t="shared" ref="Y87:AL87" si="163" xml:space="preserve"> MAX(0, SUM(Y84:Y86) - 1)</f>
        <v>0</v>
      </c>
      <c r="Z87" s="181">
        <f t="shared" si="163"/>
        <v>0</v>
      </c>
      <c r="AA87" s="181">
        <f t="shared" si="163"/>
        <v>0</v>
      </c>
      <c r="AB87" s="181">
        <f t="shared" si="163"/>
        <v>0</v>
      </c>
      <c r="AC87" s="181">
        <f t="shared" si="163"/>
        <v>0</v>
      </c>
      <c r="AD87" s="181">
        <f t="shared" si="163"/>
        <v>0</v>
      </c>
      <c r="AE87" s="181">
        <f t="shared" si="163"/>
        <v>0</v>
      </c>
      <c r="AF87" s="181">
        <f t="shared" si="163"/>
        <v>0</v>
      </c>
      <c r="AG87" s="181">
        <f t="shared" si="163"/>
        <v>0</v>
      </c>
      <c r="AH87" s="181">
        <f t="shared" si="163"/>
        <v>0</v>
      </c>
      <c r="AI87" s="181">
        <f t="shared" si="163"/>
        <v>0</v>
      </c>
      <c r="AJ87" s="181">
        <f t="shared" si="163"/>
        <v>0</v>
      </c>
      <c r="AK87" s="181">
        <f t="shared" si="163"/>
        <v>0</v>
      </c>
      <c r="AL87" s="181">
        <f t="shared" si="163"/>
        <v>0</v>
      </c>
      <c r="AM87" s="181">
        <f t="shared" ref="AM87" si="164" xml:space="preserve"> MAX(0, SUM(AM84:AM86) - 1)</f>
        <v>0</v>
      </c>
      <c r="AN87" s="183"/>
      <c r="AO87" s="183"/>
    </row>
    <row r="88" spans="1:41" s="37" customFormat="1" ht="12.5" outlineLevel="1">
      <c r="A88" s="179"/>
      <c r="B88" s="179"/>
      <c r="C88" s="180"/>
      <c r="D88" s="183"/>
      <c r="E88" s="183" t="s">
        <v>313</v>
      </c>
      <c r="F88" s="183">
        <f xml:space="preserve"> SUM(J87:V87)</f>
        <v>0</v>
      </c>
      <c r="G88" s="69" t="s">
        <v>301</v>
      </c>
      <c r="H88" s="203"/>
      <c r="I88" s="203"/>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c r="AN88" s="183"/>
      <c r="AO88" s="183"/>
    </row>
    <row r="89" spans="1:41" s="37" customFormat="1" ht="12.5" outlineLevel="1">
      <c r="A89" s="179"/>
      <c r="B89" s="179"/>
      <c r="C89" s="180"/>
      <c r="D89" s="183"/>
      <c r="E89" s="183"/>
      <c r="F89" s="183"/>
      <c r="G89" s="69"/>
      <c r="H89" s="203"/>
      <c r="I89" s="203"/>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3"/>
      <c r="AO89" s="183"/>
    </row>
    <row r="90" spans="1:41" s="37" customFormat="1" ht="12.5" outlineLevel="1">
      <c r="A90" s="179"/>
      <c r="B90" s="179"/>
      <c r="C90" s="180"/>
      <c r="D90" s="183"/>
      <c r="E90" s="183" t="str">
        <f xml:space="preserve"> E$12</f>
        <v>Model column total</v>
      </c>
      <c r="F90" s="183">
        <f xml:space="preserve"> F$12</f>
        <v>30</v>
      </c>
      <c r="G90" s="69" t="str">
        <f xml:space="preserve"> G$12</f>
        <v>columns</v>
      </c>
      <c r="H90" s="203"/>
      <c r="I90" s="203"/>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3"/>
      <c r="AO90" s="183"/>
    </row>
    <row r="91" spans="1:41" s="37" customFormat="1" ht="12.5" outlineLevel="1">
      <c r="A91" s="179"/>
      <c r="B91" s="179"/>
      <c r="C91" s="180"/>
      <c r="D91" s="183"/>
      <c r="E91" s="183" t="str">
        <f xml:space="preserve"> E$88</f>
        <v>Overlapping in periods - total</v>
      </c>
      <c r="F91" s="183">
        <f xml:space="preserve"> F$88</f>
        <v>0</v>
      </c>
      <c r="G91" s="69" t="str">
        <f xml:space="preserve"> G$88</f>
        <v>periods</v>
      </c>
      <c r="H91" s="203"/>
      <c r="I91" s="203"/>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c r="AN91" s="183"/>
      <c r="AO91" s="183"/>
    </row>
    <row r="92" spans="1:41" s="37" customFormat="1" ht="12.5" outlineLevel="1">
      <c r="A92" s="179"/>
      <c r="B92" s="179"/>
      <c r="C92" s="180"/>
      <c r="D92" s="183"/>
      <c r="E92" s="183" t="str">
        <f xml:space="preserve"> E$57</f>
        <v>Pre-forecast period flag - total</v>
      </c>
      <c r="F92" s="183">
        <f xml:space="preserve"> F$57</f>
        <v>2</v>
      </c>
      <c r="G92" s="69" t="str">
        <f xml:space="preserve"> G$57</f>
        <v>periods</v>
      </c>
      <c r="H92" s="203"/>
      <c r="I92" s="203"/>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3"/>
      <c r="AO92" s="183"/>
    </row>
    <row r="93" spans="1:41" s="37" customFormat="1" ht="12.5" outlineLevel="1">
      <c r="A93" s="179"/>
      <c r="B93" s="179"/>
      <c r="C93" s="180"/>
      <c r="D93" s="183"/>
      <c r="E93" s="183" t="str">
        <f xml:space="preserve"> E$51</f>
        <v xml:space="preserve">Total number of forecast periods </v>
      </c>
      <c r="F93" s="183">
        <f xml:space="preserve"> F$51</f>
        <v>13</v>
      </c>
      <c r="G93" s="69" t="str">
        <f xml:space="preserve"> G$51</f>
        <v>periods</v>
      </c>
      <c r="H93" s="203"/>
      <c r="I93" s="203"/>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3"/>
      <c r="AO93" s="183"/>
    </row>
    <row r="94" spans="1:41" s="37" customFormat="1" ht="12.5" outlineLevel="1">
      <c r="A94" s="179"/>
      <c r="B94" s="179"/>
      <c r="C94" s="180"/>
      <c r="D94" s="183"/>
      <c r="E94" s="183" t="str">
        <f xml:space="preserve"> E$66</f>
        <v>Post-forecast period - total</v>
      </c>
      <c r="F94" s="183">
        <f xml:space="preserve"> F$66</f>
        <v>15</v>
      </c>
      <c r="G94" s="69" t="str">
        <f xml:space="preserve"> G$66</f>
        <v>periods</v>
      </c>
      <c r="H94" s="203"/>
      <c r="I94" s="203"/>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3"/>
      <c r="AO94" s="183"/>
    </row>
    <row r="95" spans="1:41" s="37" customFormat="1" ht="12.5" outlineLevel="1">
      <c r="A95" s="179"/>
      <c r="B95" s="179"/>
      <c r="C95" s="180"/>
      <c r="D95" s="183"/>
      <c r="E95" s="183" t="s">
        <v>310</v>
      </c>
      <c r="F95" s="270">
        <f xml:space="preserve"> IF(SUM(F90:F91) - SUM(F92:F94) &lt;&gt; 0, 1, 0)</f>
        <v>0</v>
      </c>
      <c r="G95" s="69" t="s">
        <v>314</v>
      </c>
      <c r="H95" s="203"/>
      <c r="I95" s="203"/>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81"/>
      <c r="AL95" s="181"/>
      <c r="AM95" s="181"/>
      <c r="AN95" s="183"/>
      <c r="AO95" s="183"/>
    </row>
    <row r="96" spans="1:41" s="37" customFormat="1" ht="12.5" outlineLevel="1">
      <c r="A96" s="179"/>
      <c r="B96" s="179"/>
      <c r="C96" s="180"/>
      <c r="D96" s="183"/>
      <c r="E96" s="183"/>
      <c r="F96" s="183"/>
      <c r="G96" s="69"/>
      <c r="H96" s="203"/>
      <c r="I96" s="203"/>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3"/>
      <c r="AO96" s="183"/>
    </row>
    <row r="97" spans="1:41" s="37" customFormat="1" ht="12.5">
      <c r="A97" s="179"/>
      <c r="B97" s="179"/>
      <c r="C97" s="180"/>
      <c r="D97" s="183"/>
      <c r="E97" s="183"/>
      <c r="F97" s="183"/>
      <c r="G97" s="69"/>
      <c r="H97" s="203"/>
      <c r="I97" s="203"/>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81"/>
      <c r="AJ97" s="181"/>
      <c r="AK97" s="181"/>
      <c r="AL97" s="181"/>
      <c r="AM97" s="181"/>
      <c r="AN97" s="183"/>
      <c r="AO97" s="183"/>
    </row>
    <row r="98" spans="1:41" s="37" customFormat="1" ht="12.75" customHeight="1">
      <c r="A98" s="176" t="s">
        <v>315</v>
      </c>
      <c r="B98" s="176"/>
      <c r="C98" s="177"/>
      <c r="D98" s="176"/>
      <c r="E98" s="176"/>
      <c r="F98" s="176"/>
      <c r="G98" s="145"/>
      <c r="H98" s="213"/>
      <c r="I98" s="213"/>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176"/>
      <c r="AO98" s="176"/>
    </row>
    <row r="99" spans="1:41" s="37" customFormat="1" ht="12.5" outlineLevel="1">
      <c r="A99" s="179"/>
      <c r="B99" s="179"/>
      <c r="C99" s="180"/>
      <c r="D99" s="183"/>
      <c r="E99" s="183"/>
      <c r="F99" s="183"/>
      <c r="G99" s="69"/>
      <c r="H99" s="203"/>
      <c r="I99" s="203"/>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181"/>
      <c r="AK99" s="181"/>
      <c r="AL99" s="181"/>
      <c r="AM99" s="181"/>
      <c r="AN99" s="183"/>
      <c r="AO99" s="183"/>
    </row>
    <row r="100" spans="1:41" s="37" customFormat="1" ht="12.5" outlineLevel="1">
      <c r="A100" s="179"/>
      <c r="B100" s="179"/>
      <c r="C100" s="180"/>
      <c r="D100" s="183"/>
      <c r="E100" s="225" t="str">
        <f xml:space="preserve"> Inputs!E$16</f>
        <v>First modelling column financial year #</v>
      </c>
      <c r="F100" s="271">
        <f xml:space="preserve"> Inputs!F$16</f>
        <v>2021</v>
      </c>
      <c r="G100" s="272" t="str">
        <f xml:space="preserve"> Inputs!G$16</f>
        <v>year #</v>
      </c>
      <c r="H100" s="273"/>
      <c r="I100" s="273"/>
      <c r="J100" s="291"/>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c r="AH100" s="291"/>
      <c r="AI100" s="291"/>
      <c r="AJ100" s="291"/>
      <c r="AK100" s="291"/>
      <c r="AL100" s="291"/>
      <c r="AM100" s="291"/>
      <c r="AN100" s="271"/>
      <c r="AO100" s="271"/>
    </row>
    <row r="101" spans="1:41" s="37" customFormat="1" ht="12.5" outlineLevel="1">
      <c r="A101" s="179"/>
      <c r="B101" s="179"/>
      <c r="C101" s="180"/>
      <c r="D101" s="183"/>
      <c r="E101" s="225" t="str">
        <f xml:space="preserve"> Inputs!E$17</f>
        <v>Financial year end month number</v>
      </c>
      <c r="F101" s="271">
        <f xml:space="preserve"> Inputs!F$17</f>
        <v>3</v>
      </c>
      <c r="G101" s="272" t="str">
        <f xml:space="preserve"> Inputs!G$17</f>
        <v>month #</v>
      </c>
      <c r="H101" s="273"/>
      <c r="I101" s="273"/>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1"/>
      <c r="AI101" s="291"/>
      <c r="AJ101" s="291"/>
      <c r="AK101" s="291"/>
      <c r="AL101" s="291"/>
      <c r="AM101" s="291"/>
      <c r="AN101" s="271"/>
      <c r="AO101" s="271"/>
    </row>
    <row r="102" spans="1:41" s="37" customFormat="1" ht="12.5" outlineLevel="1">
      <c r="A102" s="179"/>
      <c r="B102" s="179"/>
      <c r="C102" s="180"/>
      <c r="D102" s="183"/>
      <c r="E102" s="216" t="str">
        <f t="shared" ref="E102:AM102" si="165" xml:space="preserve"> E$26</f>
        <v>Model period ending</v>
      </c>
      <c r="F102" s="233">
        <f t="shared" si="165"/>
        <v>0</v>
      </c>
      <c r="G102" s="231" t="str">
        <f t="shared" si="165"/>
        <v>date</v>
      </c>
      <c r="H102" s="234">
        <f t="shared" si="165"/>
        <v>0</v>
      </c>
      <c r="I102" s="234">
        <f t="shared" si="165"/>
        <v>0</v>
      </c>
      <c r="J102" s="230">
        <f t="shared" si="165"/>
        <v>44286</v>
      </c>
      <c r="K102" s="230">
        <f t="shared" si="165"/>
        <v>44651</v>
      </c>
      <c r="L102" s="230">
        <f t="shared" si="165"/>
        <v>45016</v>
      </c>
      <c r="M102" s="230">
        <f t="shared" si="165"/>
        <v>45382</v>
      </c>
      <c r="N102" s="230">
        <f t="shared" si="165"/>
        <v>45747</v>
      </c>
      <c r="O102" s="230">
        <f t="shared" si="165"/>
        <v>46112</v>
      </c>
      <c r="P102" s="230">
        <f t="shared" si="165"/>
        <v>46477</v>
      </c>
      <c r="Q102" s="230">
        <f t="shared" si="165"/>
        <v>46843</v>
      </c>
      <c r="R102" s="230">
        <f t="shared" si="165"/>
        <v>47208</v>
      </c>
      <c r="S102" s="230">
        <f t="shared" si="165"/>
        <v>47573</v>
      </c>
      <c r="T102" s="230">
        <f t="shared" si="165"/>
        <v>47938</v>
      </c>
      <c r="U102" s="230">
        <f t="shared" si="165"/>
        <v>48304</v>
      </c>
      <c r="V102" s="230">
        <f t="shared" si="165"/>
        <v>48669</v>
      </c>
      <c r="W102" s="230">
        <f t="shared" si="165"/>
        <v>49034</v>
      </c>
      <c r="X102" s="230">
        <f t="shared" si="165"/>
        <v>49399</v>
      </c>
      <c r="Y102" s="230">
        <f t="shared" si="165"/>
        <v>49765</v>
      </c>
      <c r="Z102" s="230">
        <f t="shared" si="165"/>
        <v>50130</v>
      </c>
      <c r="AA102" s="230">
        <f t="shared" si="165"/>
        <v>50495</v>
      </c>
      <c r="AB102" s="230">
        <f t="shared" si="165"/>
        <v>50860</v>
      </c>
      <c r="AC102" s="230">
        <f t="shared" si="165"/>
        <v>51226</v>
      </c>
      <c r="AD102" s="230">
        <f t="shared" si="165"/>
        <v>51591</v>
      </c>
      <c r="AE102" s="230">
        <f t="shared" si="165"/>
        <v>51956</v>
      </c>
      <c r="AF102" s="230">
        <f t="shared" si="165"/>
        <v>52321</v>
      </c>
      <c r="AG102" s="230">
        <f t="shared" si="165"/>
        <v>52687</v>
      </c>
      <c r="AH102" s="230">
        <f t="shared" si="165"/>
        <v>53052</v>
      </c>
      <c r="AI102" s="230">
        <f t="shared" si="165"/>
        <v>53417</v>
      </c>
      <c r="AJ102" s="230">
        <f t="shared" si="165"/>
        <v>53782</v>
      </c>
      <c r="AK102" s="230">
        <f t="shared" si="165"/>
        <v>54148</v>
      </c>
      <c r="AL102" s="230">
        <f t="shared" si="165"/>
        <v>54513</v>
      </c>
      <c r="AM102" s="230">
        <f t="shared" si="165"/>
        <v>54878</v>
      </c>
      <c r="AN102" s="233"/>
      <c r="AO102" s="233"/>
    </row>
    <row r="103" spans="1:41" s="37" customFormat="1" ht="12.5" outlineLevel="1">
      <c r="A103" s="179"/>
      <c r="B103" s="179"/>
      <c r="C103" s="180"/>
      <c r="D103" s="183"/>
      <c r="E103" s="216" t="str">
        <f t="shared" ref="E103:AM103" si="166" xml:space="preserve"> E$15</f>
        <v>1st model column flag</v>
      </c>
      <c r="F103" s="183">
        <f t="shared" si="166"/>
        <v>0</v>
      </c>
      <c r="G103" s="69" t="str">
        <f t="shared" si="166"/>
        <v>flag</v>
      </c>
      <c r="H103" s="203">
        <f t="shared" si="166"/>
        <v>1</v>
      </c>
      <c r="I103" s="203">
        <f t="shared" si="166"/>
        <v>0</v>
      </c>
      <c r="J103" s="181">
        <f t="shared" si="166"/>
        <v>1</v>
      </c>
      <c r="K103" s="181">
        <f t="shared" si="166"/>
        <v>0</v>
      </c>
      <c r="L103" s="181">
        <f t="shared" si="166"/>
        <v>0</v>
      </c>
      <c r="M103" s="181">
        <f t="shared" si="166"/>
        <v>0</v>
      </c>
      <c r="N103" s="181">
        <f t="shared" si="166"/>
        <v>0</v>
      </c>
      <c r="O103" s="181">
        <f t="shared" si="166"/>
        <v>0</v>
      </c>
      <c r="P103" s="181">
        <f t="shared" si="166"/>
        <v>0</v>
      </c>
      <c r="Q103" s="181">
        <f t="shared" si="166"/>
        <v>0</v>
      </c>
      <c r="R103" s="181">
        <f t="shared" si="166"/>
        <v>0</v>
      </c>
      <c r="S103" s="181">
        <f t="shared" si="166"/>
        <v>0</v>
      </c>
      <c r="T103" s="181">
        <f t="shared" si="166"/>
        <v>0</v>
      </c>
      <c r="U103" s="181">
        <f t="shared" si="166"/>
        <v>0</v>
      </c>
      <c r="V103" s="181">
        <f t="shared" si="166"/>
        <v>0</v>
      </c>
      <c r="W103" s="181">
        <f t="shared" si="166"/>
        <v>0</v>
      </c>
      <c r="X103" s="181">
        <f t="shared" si="166"/>
        <v>0</v>
      </c>
      <c r="Y103" s="181">
        <f t="shared" si="166"/>
        <v>0</v>
      </c>
      <c r="Z103" s="181">
        <f t="shared" si="166"/>
        <v>0</v>
      </c>
      <c r="AA103" s="181">
        <f t="shared" si="166"/>
        <v>0</v>
      </c>
      <c r="AB103" s="181">
        <f t="shared" si="166"/>
        <v>0</v>
      </c>
      <c r="AC103" s="181">
        <f t="shared" si="166"/>
        <v>0</v>
      </c>
      <c r="AD103" s="181">
        <f t="shared" si="166"/>
        <v>0</v>
      </c>
      <c r="AE103" s="181">
        <f t="shared" si="166"/>
        <v>0</v>
      </c>
      <c r="AF103" s="181">
        <f t="shared" si="166"/>
        <v>0</v>
      </c>
      <c r="AG103" s="181">
        <f t="shared" si="166"/>
        <v>0</v>
      </c>
      <c r="AH103" s="181">
        <f t="shared" si="166"/>
        <v>0</v>
      </c>
      <c r="AI103" s="181">
        <f t="shared" si="166"/>
        <v>0</v>
      </c>
      <c r="AJ103" s="181">
        <f t="shared" si="166"/>
        <v>0</v>
      </c>
      <c r="AK103" s="181">
        <f t="shared" si="166"/>
        <v>0</v>
      </c>
      <c r="AL103" s="181">
        <f t="shared" si="166"/>
        <v>0</v>
      </c>
      <c r="AM103" s="181">
        <f t="shared" si="166"/>
        <v>0</v>
      </c>
      <c r="AN103" s="183"/>
      <c r="AO103" s="183"/>
    </row>
    <row r="104" spans="1:41" s="216" customFormat="1" ht="12.5" outlineLevel="1">
      <c r="A104" s="214"/>
      <c r="B104" s="214"/>
      <c r="C104" s="215"/>
      <c r="E104" s="216" t="s">
        <v>316</v>
      </c>
      <c r="F104" s="214"/>
      <c r="G104" s="245" t="s">
        <v>129</v>
      </c>
      <c r="H104" s="246"/>
      <c r="I104" s="274"/>
      <c r="J104" s="292">
        <f t="shared" ref="J104:V104" si="167" xml:space="preserve"> IF(J103 = 1, $F100, IF(J102 &gt; (DATE(I104, $F101 + 1, 1) - 1), I104 + 1, I104))</f>
        <v>2021</v>
      </c>
      <c r="K104" s="292">
        <f t="shared" si="167"/>
        <v>2022</v>
      </c>
      <c r="L104" s="292">
        <f t="shared" si="167"/>
        <v>2023</v>
      </c>
      <c r="M104" s="292">
        <f t="shared" si="167"/>
        <v>2024</v>
      </c>
      <c r="N104" s="292">
        <f t="shared" si="167"/>
        <v>2025</v>
      </c>
      <c r="O104" s="292">
        <f t="shared" si="167"/>
        <v>2026</v>
      </c>
      <c r="P104" s="292">
        <f t="shared" si="167"/>
        <v>2027</v>
      </c>
      <c r="Q104" s="292">
        <f t="shared" si="167"/>
        <v>2028</v>
      </c>
      <c r="R104" s="292">
        <f t="shared" si="167"/>
        <v>2029</v>
      </c>
      <c r="S104" s="292">
        <f t="shared" si="167"/>
        <v>2030</v>
      </c>
      <c r="T104" s="292">
        <f t="shared" si="167"/>
        <v>2031</v>
      </c>
      <c r="U104" s="292">
        <f t="shared" si="167"/>
        <v>2032</v>
      </c>
      <c r="V104" s="292">
        <f t="shared" si="167"/>
        <v>2033</v>
      </c>
      <c r="W104" s="292">
        <f t="shared" ref="W104" si="168" xml:space="preserve"> IF(W103 = 1, $F100, IF(W102 &gt; (DATE(V104, $F101 + 1, 1) - 1), V104 + 1, V104))</f>
        <v>2034</v>
      </c>
      <c r="X104" s="292">
        <f t="shared" ref="X104" si="169" xml:space="preserve"> IF(X103 = 1, $F100, IF(X102 &gt; (DATE(W104, $F101 + 1, 1) - 1), W104 + 1, W104))</f>
        <v>2035</v>
      </c>
      <c r="Y104" s="292">
        <f t="shared" ref="Y104" si="170" xml:space="preserve"> IF(Y103 = 1, $F100, IF(Y102 &gt; (DATE(X104, $F101 + 1, 1) - 1), X104 + 1, X104))</f>
        <v>2036</v>
      </c>
      <c r="Z104" s="292">
        <f t="shared" ref="Z104" si="171" xml:space="preserve"> IF(Z103 = 1, $F100, IF(Z102 &gt; (DATE(Y104, $F101 + 1, 1) - 1), Y104 + 1, Y104))</f>
        <v>2037</v>
      </c>
      <c r="AA104" s="292">
        <f t="shared" ref="AA104" si="172" xml:space="preserve"> IF(AA103 = 1, $F100, IF(AA102 &gt; (DATE(Z104, $F101 + 1, 1) - 1), Z104 + 1, Z104))</f>
        <v>2038</v>
      </c>
      <c r="AB104" s="292">
        <f t="shared" ref="AB104" si="173" xml:space="preserve"> IF(AB103 = 1, $F100, IF(AB102 &gt; (DATE(AA104, $F101 + 1, 1) - 1), AA104 + 1, AA104))</f>
        <v>2039</v>
      </c>
      <c r="AC104" s="292">
        <f t="shared" ref="AC104" si="174" xml:space="preserve"> IF(AC103 = 1, $F100, IF(AC102 &gt; (DATE(AB104, $F101 + 1, 1) - 1), AB104 + 1, AB104))</f>
        <v>2040</v>
      </c>
      <c r="AD104" s="292">
        <f t="shared" ref="AD104" si="175" xml:space="preserve"> IF(AD103 = 1, $F100, IF(AD102 &gt; (DATE(AC104, $F101 + 1, 1) - 1), AC104 + 1, AC104))</f>
        <v>2041</v>
      </c>
      <c r="AE104" s="292">
        <f t="shared" ref="AE104" si="176" xml:space="preserve"> IF(AE103 = 1, $F100, IF(AE102 &gt; (DATE(AD104, $F101 + 1, 1) - 1), AD104 + 1, AD104))</f>
        <v>2042</v>
      </c>
      <c r="AF104" s="292">
        <f t="shared" ref="AF104" si="177" xml:space="preserve"> IF(AF103 = 1, $F100, IF(AF102 &gt; (DATE(AE104, $F101 + 1, 1) - 1), AE104 + 1, AE104))</f>
        <v>2043</v>
      </c>
      <c r="AG104" s="292">
        <f t="shared" ref="AG104" si="178" xml:space="preserve"> IF(AG103 = 1, $F100, IF(AG102 &gt; (DATE(AF104, $F101 + 1, 1) - 1), AF104 + 1, AF104))</f>
        <v>2044</v>
      </c>
      <c r="AH104" s="292">
        <f t="shared" ref="AH104" si="179" xml:space="preserve"> IF(AH103 = 1, $F100, IF(AH102 &gt; (DATE(AG104, $F101 + 1, 1) - 1), AG104 + 1, AG104))</f>
        <v>2045</v>
      </c>
      <c r="AI104" s="292">
        <f t="shared" ref="AI104" si="180" xml:space="preserve"> IF(AI103 = 1, $F100, IF(AI102 &gt; (DATE(AH104, $F101 + 1, 1) - 1), AH104 + 1, AH104))</f>
        <v>2046</v>
      </c>
      <c r="AJ104" s="292">
        <f t="shared" ref="AJ104" si="181" xml:space="preserve"> IF(AJ103 = 1, $F100, IF(AJ102 &gt; (DATE(AI104, $F101 + 1, 1) - 1), AI104 + 1, AI104))</f>
        <v>2047</v>
      </c>
      <c r="AK104" s="292">
        <f t="shared" ref="AK104" si="182" xml:space="preserve"> IF(AK103 = 1, $F100, IF(AK102 &gt; (DATE(AJ104, $F101 + 1, 1) - 1), AJ104 + 1, AJ104))</f>
        <v>2048</v>
      </c>
      <c r="AL104" s="292">
        <f t="shared" ref="AL104:AM104" si="183" xml:space="preserve"> IF(AL103 = 1, $F100, IF(AL102 &gt; (DATE(AK104, $F101 + 1, 1) - 1), AK104 + 1, AK104))</f>
        <v>2049</v>
      </c>
      <c r="AM104" s="292">
        <f t="shared" si="183"/>
        <v>2050</v>
      </c>
      <c r="AN104" s="275"/>
      <c r="AO104" s="275"/>
    </row>
    <row r="105" spans="1:41" s="37" customFormat="1" ht="12.5" outlineLevel="1">
      <c r="A105" s="179"/>
      <c r="B105" s="179"/>
      <c r="C105" s="180"/>
      <c r="D105" s="183"/>
      <c r="G105" s="111"/>
      <c r="H105" s="212"/>
      <c r="I105" s="212"/>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row>
    <row r="106" spans="1:41" s="38" customFormat="1" ht="12.5">
      <c r="G106" s="111"/>
      <c r="H106" s="39"/>
      <c r="I106" s="39"/>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row>
    <row r="107" spans="1:41" s="38" customFormat="1" ht="12.5">
      <c r="G107" s="111"/>
      <c r="H107" s="39"/>
      <c r="I107" s="39"/>
      <c r="J107" s="293"/>
      <c r="K107" s="293"/>
      <c r="L107" s="293"/>
      <c r="M107" s="293"/>
      <c r="N107" s="293"/>
      <c r="O107" s="293"/>
      <c r="P107" s="293"/>
      <c r="Q107" s="293"/>
      <c r="R107" s="293"/>
      <c r="S107" s="293"/>
      <c r="T107" s="293"/>
      <c r="U107" s="293"/>
      <c r="V107" s="293"/>
      <c r="W107" s="293"/>
      <c r="X107" s="293"/>
      <c r="Y107" s="293"/>
      <c r="Z107" s="293"/>
      <c r="AA107" s="293"/>
      <c r="AB107" s="293"/>
      <c r="AC107" s="293"/>
      <c r="AD107" s="293"/>
      <c r="AE107" s="293"/>
      <c r="AF107" s="293"/>
      <c r="AG107" s="293"/>
      <c r="AH107" s="293"/>
      <c r="AI107" s="293"/>
      <c r="AJ107" s="293"/>
      <c r="AK107" s="293"/>
      <c r="AL107" s="293"/>
      <c r="AM107" s="293"/>
    </row>
    <row r="108" spans="1:41" s="110" customFormat="1" ht="12.5">
      <c r="A108" s="276" t="s">
        <v>116</v>
      </c>
      <c r="B108" s="276"/>
      <c r="C108" s="276"/>
      <c r="D108" s="276"/>
      <c r="E108" s="276"/>
      <c r="F108" s="276"/>
      <c r="G108" s="151"/>
      <c r="H108" s="277"/>
      <c r="I108" s="277"/>
      <c r="J108" s="294"/>
      <c r="K108" s="294"/>
      <c r="L108" s="294"/>
      <c r="M108" s="294"/>
      <c r="N108" s="294"/>
      <c r="O108" s="294"/>
      <c r="P108" s="294"/>
      <c r="Q108" s="294"/>
      <c r="R108" s="294"/>
      <c r="S108" s="294"/>
      <c r="T108" s="294"/>
      <c r="U108" s="294"/>
      <c r="V108" s="207"/>
      <c r="W108" s="207"/>
      <c r="X108" s="207"/>
      <c r="Y108" s="207"/>
      <c r="Z108" s="207"/>
      <c r="AA108" s="207"/>
      <c r="AB108" s="207"/>
      <c r="AC108" s="207"/>
      <c r="AD108" s="207"/>
      <c r="AE108" s="207"/>
      <c r="AF108" s="207"/>
      <c r="AG108" s="207"/>
      <c r="AH108" s="207"/>
      <c r="AI108" s="207"/>
      <c r="AJ108" s="207"/>
      <c r="AK108" s="207"/>
      <c r="AL108" s="207"/>
      <c r="AM108" s="207"/>
      <c r="AN108" s="193"/>
      <c r="AO108" s="193"/>
    </row>
  </sheetData>
  <conditionalFormatting sqref="F95">
    <cfRule type="cellIs" dxfId="15" priority="8" stopIfTrue="1" operator="notEqual">
      <formula>0</formula>
    </cfRule>
    <cfRule type="cellIs" dxfId="14" priority="9" stopIfTrue="1" operator="equal">
      <formula>""</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stopIfTrue="1" operator="equal" id="{87F3F01E-86F7-4AFC-9E2F-630C2BF7E77F}">
            <xm:f>Inputs!$F$22</xm:f>
            <x14:dxf>
              <fill>
                <patternFill>
                  <bgColor theme="0" tint="-0.14996795556505021"/>
                </patternFill>
              </fill>
            </x14:dxf>
          </x14:cfRule>
          <x14:cfRule type="cellIs" priority="5" stopIfTrue="1" operator="equal" id="{F7C64BCD-5DB9-47F2-9358-9D49D77FC242}">
            <xm:f>Inputs!$F$21</xm:f>
            <x14:dxf>
              <fill>
                <patternFill>
                  <bgColor indexed="44"/>
                </patternFill>
              </fill>
            </x14:dxf>
          </x14:cfRule>
          <x14:cfRule type="cellIs" priority="6" stopIfTrue="1" operator="equal" id="{487B2F2F-280C-4491-9B81-165E1734EC00}">
            <xm:f>Inputs!$F$20</xm:f>
            <x14:dxf>
              <fill>
                <patternFill>
                  <bgColor indexed="47"/>
                </patternFill>
              </fill>
            </x14:dxf>
          </x14:cfRule>
          <xm:sqref>J3:AO3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1069"/>
  <sheetViews>
    <sheetView showGridLines="0" zoomScale="80" zoomScaleNormal="80" workbookViewId="0">
      <pane xSplit="9" ySplit="6" topLeftCell="AF361" activePane="bottomRight" state="frozen"/>
      <selection activeCell="E22" sqref="E22"/>
      <selection pane="topRight" activeCell="E22" sqref="E22"/>
      <selection pane="bottomLeft" activeCell="E22" sqref="E22"/>
      <selection pane="bottomRight" activeCell="AH109" sqref="AH109"/>
    </sheetView>
  </sheetViews>
  <sheetFormatPr defaultColWidth="0" defaultRowHeight="12.5" outlineLevelRow="1"/>
  <cols>
    <col min="1" max="1" width="6.1796875" style="110" customWidth="1"/>
    <col min="2" max="4" width="2.7265625" style="110" customWidth="1"/>
    <col min="5" max="5" width="60" style="110" customWidth="1"/>
    <col min="6" max="6" width="10.54296875" style="111" customWidth="1"/>
    <col min="7" max="7" width="11.54296875" style="111" bestFit="1" customWidth="1"/>
    <col min="8" max="9" width="2.81640625" style="110" customWidth="1"/>
    <col min="10" max="39" width="10.1796875" style="110" bestFit="1" customWidth="1"/>
    <col min="40" max="41" width="12" style="110" customWidth="1"/>
    <col min="42" max="42" width="16.453125" style="110" customWidth="1"/>
    <col min="43" max="16384" width="9.1796875" style="110" hidden="1"/>
  </cols>
  <sheetData>
    <row r="1" spans="1:41" ht="24.5">
      <c r="A1" s="51" t="str">
        <f ca="1" xml:space="preserve"> RIGHT(CELL("FILENAME", $A$1), LEN(CELL("FILENAME", $A$1)) - SEARCH("]", CELL("FILENAME", $A$1)))</f>
        <v>Calc</v>
      </c>
      <c r="B1" s="65"/>
      <c r="C1" s="66"/>
      <c r="D1" s="67"/>
      <c r="E1" s="133"/>
      <c r="F1" s="135"/>
      <c r="G1" s="135"/>
      <c r="H1" s="134"/>
      <c r="I1" s="67"/>
      <c r="J1" s="133"/>
      <c r="K1" s="67"/>
      <c r="L1" s="67"/>
      <c r="M1" s="67"/>
      <c r="N1" s="67"/>
      <c r="O1" s="67"/>
      <c r="P1" s="67"/>
      <c r="Q1" s="67"/>
      <c r="R1" s="67"/>
      <c r="S1" s="67"/>
      <c r="T1" s="67"/>
      <c r="U1" s="67"/>
      <c r="V1" s="67"/>
    </row>
    <row r="2" spans="1:41">
      <c r="A2" s="65"/>
      <c r="B2" s="65"/>
      <c r="C2" s="66"/>
      <c r="D2" s="67"/>
      <c r="E2" s="136" t="str">
        <f xml:space="preserve"> Time!E$26</f>
        <v>Model period ending</v>
      </c>
      <c r="F2" s="69"/>
      <c r="G2" s="137"/>
      <c r="H2" s="67"/>
      <c r="I2" s="67"/>
      <c r="J2" s="138">
        <f xml:space="preserve"> Time!J$26</f>
        <v>44286</v>
      </c>
      <c r="K2" s="138">
        <f xml:space="preserve"> Time!K$26</f>
        <v>44651</v>
      </c>
      <c r="L2" s="138">
        <f xml:space="preserve"> Time!L$26</f>
        <v>45016</v>
      </c>
      <c r="M2" s="138">
        <f xml:space="preserve"> Time!M$26</f>
        <v>45382</v>
      </c>
      <c r="N2" s="138">
        <f xml:space="preserve"> Time!N$26</f>
        <v>45747</v>
      </c>
      <c r="O2" s="138">
        <f xml:space="preserve"> Time!O$26</f>
        <v>46112</v>
      </c>
      <c r="P2" s="138">
        <f xml:space="preserve"> Time!P$26</f>
        <v>46477</v>
      </c>
      <c r="Q2" s="138">
        <f xml:space="preserve"> Time!Q$26</f>
        <v>46843</v>
      </c>
      <c r="R2" s="138">
        <f xml:space="preserve"> Time!R$26</f>
        <v>47208</v>
      </c>
      <c r="S2" s="138">
        <f xml:space="preserve"> Time!S$26</f>
        <v>47573</v>
      </c>
      <c r="T2" s="138">
        <f xml:space="preserve"> Time!T$26</f>
        <v>47938</v>
      </c>
      <c r="U2" s="138">
        <f xml:space="preserve"> Time!U$26</f>
        <v>48304</v>
      </c>
      <c r="V2" s="138">
        <f xml:space="preserve"> Time!V$26</f>
        <v>48669</v>
      </c>
      <c r="W2" s="138">
        <f xml:space="preserve"> Time!W$26</f>
        <v>49034</v>
      </c>
      <c r="X2" s="138">
        <f xml:space="preserve"> Time!X$26</f>
        <v>49399</v>
      </c>
      <c r="Y2" s="138">
        <f xml:space="preserve"> Time!Y$26</f>
        <v>49765</v>
      </c>
      <c r="Z2" s="138">
        <f xml:space="preserve"> Time!Z$26</f>
        <v>50130</v>
      </c>
      <c r="AA2" s="138">
        <f xml:space="preserve"> Time!AA$26</f>
        <v>50495</v>
      </c>
      <c r="AB2" s="138">
        <f xml:space="preserve"> Time!AB$26</f>
        <v>50860</v>
      </c>
      <c r="AC2" s="138">
        <f xml:space="preserve"> Time!AC$26</f>
        <v>51226</v>
      </c>
      <c r="AD2" s="138">
        <f xml:space="preserve"> Time!AD$26</f>
        <v>51591</v>
      </c>
      <c r="AE2" s="138">
        <f xml:space="preserve"> Time!AE$26</f>
        <v>51956</v>
      </c>
      <c r="AF2" s="138">
        <f xml:space="preserve"> Time!AF$26</f>
        <v>52321</v>
      </c>
      <c r="AG2" s="138">
        <f xml:space="preserve"> Time!AG$26</f>
        <v>52687</v>
      </c>
      <c r="AH2" s="138">
        <f xml:space="preserve"> Time!AH$26</f>
        <v>53052</v>
      </c>
      <c r="AI2" s="138">
        <f xml:space="preserve"> Time!AI$26</f>
        <v>53417</v>
      </c>
      <c r="AJ2" s="138">
        <f xml:space="preserve"> Time!AJ$26</f>
        <v>53782</v>
      </c>
      <c r="AK2" s="138">
        <f xml:space="preserve"> Time!AK$26</f>
        <v>54148</v>
      </c>
      <c r="AL2" s="138">
        <f xml:space="preserve"> Time!AL$26</f>
        <v>54513</v>
      </c>
      <c r="AM2" s="138">
        <f xml:space="preserve"> Time!AM$26</f>
        <v>54878</v>
      </c>
      <c r="AN2" s="138"/>
      <c r="AO2" s="138"/>
    </row>
    <row r="3" spans="1:41">
      <c r="A3" s="65"/>
      <c r="B3" s="65"/>
      <c r="C3" s="66"/>
      <c r="D3" s="67"/>
      <c r="E3" s="67" t="str">
        <f xml:space="preserve"> Time!E$81</f>
        <v>Timeline label</v>
      </c>
      <c r="F3" s="69"/>
      <c r="G3" s="69"/>
      <c r="H3" s="67"/>
      <c r="I3" s="67"/>
      <c r="J3" s="139" t="str">
        <f xml:space="preserve"> Time!J$81</f>
        <v>Actual</v>
      </c>
      <c r="K3" s="139" t="str">
        <f xml:space="preserve"> Time!K$81</f>
        <v>Actual</v>
      </c>
      <c r="L3" s="139" t="str">
        <f xml:space="preserve"> Time!L$81</f>
        <v>Forecast</v>
      </c>
      <c r="M3" s="139" t="str">
        <f xml:space="preserve"> Time!M$81</f>
        <v>Forecast</v>
      </c>
      <c r="N3" s="139" t="str">
        <f xml:space="preserve"> Time!N$81</f>
        <v>Forecast</v>
      </c>
      <c r="O3" s="139" t="str">
        <f xml:space="preserve"> Time!O$81</f>
        <v>Forecast</v>
      </c>
      <c r="P3" s="139" t="str">
        <f xml:space="preserve"> Time!P$81</f>
        <v>Forecast</v>
      </c>
      <c r="Q3" s="139" t="str">
        <f xml:space="preserve"> Time!Q$81</f>
        <v>Forecast</v>
      </c>
      <c r="R3" s="139" t="str">
        <f xml:space="preserve"> Time!R$81</f>
        <v>Forecast</v>
      </c>
      <c r="S3" s="139" t="str">
        <f xml:space="preserve"> Time!S$81</f>
        <v>Forecast</v>
      </c>
      <c r="T3" s="139" t="str">
        <f xml:space="preserve"> Time!T$81</f>
        <v>Forecast</v>
      </c>
      <c r="U3" s="139" t="str">
        <f xml:space="preserve"> Time!U$81</f>
        <v>Forecast</v>
      </c>
      <c r="V3" s="139" t="str">
        <f xml:space="preserve"> Time!V$81</f>
        <v>Forecast</v>
      </c>
      <c r="W3" s="139" t="str">
        <f xml:space="preserve"> Time!W$81</f>
        <v>Forecast</v>
      </c>
      <c r="X3" s="139" t="str">
        <f xml:space="preserve"> Time!X$81</f>
        <v>Forecast</v>
      </c>
      <c r="Y3" s="139" t="str">
        <f xml:space="preserve"> Time!Y$81</f>
        <v>Post-Fcst</v>
      </c>
      <c r="Z3" s="139" t="str">
        <f xml:space="preserve"> Time!Z$81</f>
        <v>Post-Fcst</v>
      </c>
      <c r="AA3" s="139" t="str">
        <f xml:space="preserve"> Time!AA$81</f>
        <v>Post-Fcst</v>
      </c>
      <c r="AB3" s="139" t="str">
        <f xml:space="preserve"> Time!AB$81</f>
        <v>Post-Fcst</v>
      </c>
      <c r="AC3" s="139" t="str">
        <f xml:space="preserve"> Time!AC$81</f>
        <v>Post-Fcst</v>
      </c>
      <c r="AD3" s="139" t="str">
        <f xml:space="preserve"> Time!AD$81</f>
        <v>Post-Fcst</v>
      </c>
      <c r="AE3" s="139" t="str">
        <f xml:space="preserve"> Time!AE$81</f>
        <v>Post-Fcst</v>
      </c>
      <c r="AF3" s="139" t="str">
        <f xml:space="preserve"> Time!AF$81</f>
        <v>Post-Fcst</v>
      </c>
      <c r="AG3" s="139" t="str">
        <f xml:space="preserve"> Time!AG$81</f>
        <v>Post-Fcst</v>
      </c>
      <c r="AH3" s="139" t="str">
        <f xml:space="preserve"> Time!AH$81</f>
        <v>Post-Fcst</v>
      </c>
      <c r="AI3" s="139" t="str">
        <f xml:space="preserve"> Time!AI$81</f>
        <v>Post-Fcst</v>
      </c>
      <c r="AJ3" s="139" t="str">
        <f xml:space="preserve"> Time!AJ$81</f>
        <v>Post-Fcst</v>
      </c>
      <c r="AK3" s="139" t="str">
        <f xml:space="preserve"> Time!AK$81</f>
        <v>Post-Fcst</v>
      </c>
      <c r="AL3" s="139" t="str">
        <f xml:space="preserve"> Time!AL$81</f>
        <v>Post-Fcst</v>
      </c>
      <c r="AM3" s="139" t="str">
        <f xml:space="preserve"> Time!AM$81</f>
        <v>Post-Fcst</v>
      </c>
      <c r="AN3" s="139"/>
      <c r="AO3" s="139"/>
    </row>
    <row r="4" spans="1:41">
      <c r="A4" s="65"/>
      <c r="B4" s="65"/>
      <c r="C4" s="66"/>
      <c r="D4" s="67"/>
      <c r="E4" s="67" t="str">
        <f xml:space="preserve"> Time!E$104</f>
        <v>Financial year ending</v>
      </c>
      <c r="F4" s="69"/>
      <c r="G4" s="69"/>
      <c r="H4" s="67"/>
      <c r="I4" s="67"/>
      <c r="J4" s="140">
        <f xml:space="preserve"> Time!J$104</f>
        <v>2021</v>
      </c>
      <c r="K4" s="140">
        <f xml:space="preserve"> Time!K$104</f>
        <v>2022</v>
      </c>
      <c r="L4" s="140">
        <f xml:space="preserve"> Time!L$104</f>
        <v>2023</v>
      </c>
      <c r="M4" s="140">
        <f xml:space="preserve"> Time!M$104</f>
        <v>2024</v>
      </c>
      <c r="N4" s="140">
        <f xml:space="preserve"> Time!N$104</f>
        <v>2025</v>
      </c>
      <c r="O4" s="140">
        <f xml:space="preserve"> Time!O$104</f>
        <v>2026</v>
      </c>
      <c r="P4" s="140">
        <f xml:space="preserve"> Time!P$104</f>
        <v>2027</v>
      </c>
      <c r="Q4" s="140">
        <f xml:space="preserve"> Time!Q$104</f>
        <v>2028</v>
      </c>
      <c r="R4" s="140">
        <f xml:space="preserve"> Time!R$104</f>
        <v>2029</v>
      </c>
      <c r="S4" s="140">
        <f xml:space="preserve"> Time!S$104</f>
        <v>2030</v>
      </c>
      <c r="T4" s="140">
        <f xml:space="preserve"> Time!T$104</f>
        <v>2031</v>
      </c>
      <c r="U4" s="140">
        <f xml:space="preserve"> Time!U$104</f>
        <v>2032</v>
      </c>
      <c r="V4" s="140">
        <f xml:space="preserve"> Time!V$104</f>
        <v>2033</v>
      </c>
      <c r="W4" s="140">
        <f xml:space="preserve"> Time!W$104</f>
        <v>2034</v>
      </c>
      <c r="X4" s="140">
        <f xml:space="preserve"> Time!X$104</f>
        <v>2035</v>
      </c>
      <c r="Y4" s="140">
        <f xml:space="preserve"> Time!Y$104</f>
        <v>2036</v>
      </c>
      <c r="Z4" s="140">
        <f xml:space="preserve"> Time!Z$104</f>
        <v>2037</v>
      </c>
      <c r="AA4" s="140">
        <f xml:space="preserve"> Time!AA$104</f>
        <v>2038</v>
      </c>
      <c r="AB4" s="140">
        <f xml:space="preserve"> Time!AB$104</f>
        <v>2039</v>
      </c>
      <c r="AC4" s="140">
        <f xml:space="preserve"> Time!AC$104</f>
        <v>2040</v>
      </c>
      <c r="AD4" s="140">
        <f xml:space="preserve"> Time!AD$104</f>
        <v>2041</v>
      </c>
      <c r="AE4" s="140">
        <f xml:space="preserve"> Time!AE$104</f>
        <v>2042</v>
      </c>
      <c r="AF4" s="140">
        <f xml:space="preserve"> Time!AF$104</f>
        <v>2043</v>
      </c>
      <c r="AG4" s="140">
        <f xml:space="preserve"> Time!AG$104</f>
        <v>2044</v>
      </c>
      <c r="AH4" s="140">
        <f xml:space="preserve"> Time!AH$104</f>
        <v>2045</v>
      </c>
      <c r="AI4" s="140">
        <f xml:space="preserve"> Time!AI$104</f>
        <v>2046</v>
      </c>
      <c r="AJ4" s="140">
        <f xml:space="preserve"> Time!AJ$104</f>
        <v>2047</v>
      </c>
      <c r="AK4" s="140">
        <f xml:space="preserve"> Time!AK$104</f>
        <v>2048</v>
      </c>
      <c r="AL4" s="140">
        <f xml:space="preserve"> Time!AL$104</f>
        <v>2049</v>
      </c>
      <c r="AM4" s="140">
        <f xml:space="preserve"> Time!AM$104</f>
        <v>2050</v>
      </c>
      <c r="AN4" s="140"/>
      <c r="AO4" s="140"/>
    </row>
    <row r="5" spans="1:41">
      <c r="A5" s="65" t="s">
        <v>117</v>
      </c>
      <c r="B5" s="65"/>
      <c r="C5" s="66"/>
      <c r="E5" s="67" t="str">
        <f xml:space="preserve"> Time!E$11</f>
        <v>Model column counter</v>
      </c>
      <c r="F5" s="142" t="s">
        <v>118</v>
      </c>
      <c r="G5" s="142" t="s">
        <v>119</v>
      </c>
      <c r="I5" s="67"/>
      <c r="J5" s="67">
        <f xml:space="preserve"> Time!J$11</f>
        <v>1</v>
      </c>
      <c r="K5" s="67">
        <f xml:space="preserve"> Time!K$11</f>
        <v>2</v>
      </c>
      <c r="L5" s="67">
        <f xml:space="preserve"> Time!L$11</f>
        <v>3</v>
      </c>
      <c r="M5" s="67">
        <f xml:space="preserve"> Time!M$11</f>
        <v>4</v>
      </c>
      <c r="N5" s="67">
        <f xml:space="preserve"> Time!N$11</f>
        <v>5</v>
      </c>
      <c r="O5" s="67">
        <f xml:space="preserve"> Time!O$11</f>
        <v>6</v>
      </c>
      <c r="P5" s="67">
        <f xml:space="preserve"> Time!P$11</f>
        <v>7</v>
      </c>
      <c r="Q5" s="67">
        <f xml:space="preserve"> Time!Q$11</f>
        <v>8</v>
      </c>
      <c r="R5" s="67">
        <f xml:space="preserve"> Time!R$11</f>
        <v>9</v>
      </c>
      <c r="S5" s="67">
        <f xml:space="preserve"> Time!S$11</f>
        <v>10</v>
      </c>
      <c r="T5" s="67">
        <f xml:space="preserve"> Time!T$11</f>
        <v>11</v>
      </c>
      <c r="U5" s="67">
        <f xml:space="preserve"> Time!U$11</f>
        <v>12</v>
      </c>
      <c r="V5" s="67">
        <f xml:space="preserve"> Time!V$11</f>
        <v>13</v>
      </c>
      <c r="W5" s="67">
        <f xml:space="preserve"> Time!W$11</f>
        <v>14</v>
      </c>
      <c r="X5" s="67">
        <f xml:space="preserve"> Time!X$11</f>
        <v>15</v>
      </c>
      <c r="Y5" s="67">
        <f xml:space="preserve"> Time!Y$11</f>
        <v>16</v>
      </c>
      <c r="Z5" s="67">
        <f xml:space="preserve"> Time!Z$11</f>
        <v>17</v>
      </c>
      <c r="AA5" s="67">
        <f xml:space="preserve"> Time!AA$11</f>
        <v>18</v>
      </c>
      <c r="AB5" s="67">
        <f xml:space="preserve"> Time!AB$11</f>
        <v>19</v>
      </c>
      <c r="AC5" s="67">
        <f xml:space="preserve"> Time!AC$11</f>
        <v>20</v>
      </c>
      <c r="AD5" s="67">
        <f xml:space="preserve"> Time!AD$11</f>
        <v>21</v>
      </c>
      <c r="AE5" s="67">
        <f xml:space="preserve"> Time!AE$11</f>
        <v>22</v>
      </c>
      <c r="AF5" s="67">
        <f xml:space="preserve"> Time!AF$11</f>
        <v>23</v>
      </c>
      <c r="AG5" s="67">
        <f xml:space="preserve"> Time!AG$11</f>
        <v>24</v>
      </c>
      <c r="AH5" s="67">
        <f xml:space="preserve"> Time!AH$11</f>
        <v>25</v>
      </c>
      <c r="AI5" s="67">
        <f xml:space="preserve"> Time!AI$11</f>
        <v>26</v>
      </c>
      <c r="AJ5" s="67">
        <f xml:space="preserve"> Time!AJ$11</f>
        <v>27</v>
      </c>
      <c r="AK5" s="67">
        <f xml:space="preserve"> Time!AK$11</f>
        <v>28</v>
      </c>
      <c r="AL5" s="67">
        <f xml:space="preserve"> Time!AL$11</f>
        <v>29</v>
      </c>
      <c r="AM5" s="67">
        <f xml:space="preserve"> Time!AM$11</f>
        <v>30</v>
      </c>
      <c r="AN5" s="67"/>
      <c r="AO5" s="67"/>
    </row>
    <row r="6" spans="1:41">
      <c r="H6" s="141"/>
    </row>
    <row r="7" spans="1:41">
      <c r="A7" s="65"/>
      <c r="B7" s="65"/>
      <c r="C7" s="66"/>
      <c r="D7" s="67"/>
      <c r="E7" s="67"/>
      <c r="F7" s="69"/>
      <c r="G7" s="69"/>
      <c r="H7" s="67"/>
      <c r="I7" s="67"/>
      <c r="J7" s="67"/>
      <c r="K7" s="67"/>
      <c r="L7" s="67"/>
      <c r="M7" s="67"/>
      <c r="N7" s="67"/>
      <c r="O7" s="67"/>
      <c r="P7" s="67"/>
      <c r="Q7" s="67"/>
      <c r="R7" s="67"/>
      <c r="S7" s="67"/>
      <c r="T7" s="67"/>
      <c r="U7" s="67"/>
      <c r="V7" s="67"/>
    </row>
    <row r="8" spans="1:41">
      <c r="A8" s="143" t="s">
        <v>317</v>
      </c>
      <c r="B8" s="143"/>
      <c r="C8" s="143"/>
      <c r="D8" s="143"/>
      <c r="E8" s="143"/>
      <c r="F8" s="145"/>
      <c r="G8" s="145"/>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row>
    <row r="10" spans="1:41" outlineLevel="1">
      <c r="B10" s="157" t="s">
        <v>318</v>
      </c>
    </row>
    <row r="11" spans="1:41" outlineLevel="1"/>
    <row r="12" spans="1:41" outlineLevel="1">
      <c r="E12" s="146" t="str">
        <f>Inputs!E$54</f>
        <v>Enhancement capital expenditure</v>
      </c>
      <c r="F12" s="147"/>
      <c r="G12" s="147" t="str">
        <f>Inputs!G$54</f>
        <v>£m 2022/23p</v>
      </c>
      <c r="H12" s="146"/>
      <c r="I12" s="146"/>
      <c r="J12" s="171">
        <f>Inputs!J$54</f>
        <v>0</v>
      </c>
      <c r="K12" s="171">
        <f>Inputs!K$54</f>
        <v>0</v>
      </c>
      <c r="L12" s="171">
        <f>Inputs!L$54</f>
        <v>0</v>
      </c>
      <c r="M12" s="171">
        <f>Inputs!M$54</f>
        <v>0</v>
      </c>
      <c r="N12" s="171">
        <f>Inputs!N$54</f>
        <v>0</v>
      </c>
      <c r="O12" s="171">
        <f>Inputs!O$54</f>
        <v>111.07008938487049</v>
      </c>
      <c r="P12" s="171">
        <f>Inputs!P$54</f>
        <v>114.19831414202443</v>
      </c>
      <c r="Q12" s="171">
        <f>Inputs!Q$54</f>
        <v>127.46052211830339</v>
      </c>
      <c r="R12" s="171">
        <f>Inputs!R$54</f>
        <v>124.15087324492738</v>
      </c>
      <c r="S12" s="171">
        <f>Inputs!S$54</f>
        <v>113.90076568192595</v>
      </c>
      <c r="T12" s="171">
        <f>Inputs!T$54</f>
        <v>172.82770721083406</v>
      </c>
      <c r="U12" s="171">
        <f>Inputs!U$54</f>
        <v>215.52033754790855</v>
      </c>
      <c r="V12" s="171">
        <f>Inputs!V$54</f>
        <v>277.95334026302299</v>
      </c>
      <c r="W12" s="171">
        <f>Inputs!W$54</f>
        <v>281.11917723959004</v>
      </c>
      <c r="X12" s="171">
        <f>Inputs!X$54</f>
        <v>236.00362383519686</v>
      </c>
      <c r="Y12" s="171">
        <f>Inputs!Y$54</f>
        <v>129.21661694945209</v>
      </c>
      <c r="Z12" s="171">
        <f>Inputs!Z$54</f>
        <v>84.524732230432789</v>
      </c>
      <c r="AA12" s="171">
        <f>Inputs!AA$54</f>
        <v>93.331385687138322</v>
      </c>
      <c r="AB12" s="171">
        <f>Inputs!AB$54</f>
        <v>89.509080968383458</v>
      </c>
      <c r="AC12" s="171">
        <f>Inputs!AC$54</f>
        <v>87.587640565624142</v>
      </c>
      <c r="AD12" s="171">
        <f>Inputs!AD$54</f>
        <v>81.564771982125436</v>
      </c>
      <c r="AE12" s="171">
        <f>Inputs!AE$54</f>
        <v>96.283180604256358</v>
      </c>
      <c r="AF12" s="171">
        <f>Inputs!AF$54</f>
        <v>108.22021888106683</v>
      </c>
      <c r="AG12" s="171">
        <f>Inputs!AG$54</f>
        <v>114.20107832568357</v>
      </c>
      <c r="AH12" s="171">
        <f>Inputs!AH$54</f>
        <v>99.569258452007588</v>
      </c>
      <c r="AI12" s="171">
        <f>Inputs!AI$54</f>
        <v>120.34345490083153</v>
      </c>
      <c r="AJ12" s="171">
        <f>Inputs!AJ$54</f>
        <v>137.29790052796989</v>
      </c>
      <c r="AK12" s="171">
        <f>Inputs!AK$54</f>
        <v>107.18719215112068</v>
      </c>
      <c r="AL12" s="171">
        <f>Inputs!AL$54</f>
        <v>98.709969346554374</v>
      </c>
      <c r="AM12" s="171">
        <f>Inputs!AM$54</f>
        <v>81.755523874982273</v>
      </c>
      <c r="AN12" s="146"/>
    </row>
    <row r="13" spans="1:41" outlineLevel="1">
      <c r="E13" s="163" t="str">
        <f>Inputs!E$58</f>
        <v>Enhancement capital expenditure efficiency factor</v>
      </c>
      <c r="F13" s="163"/>
      <c r="G13" s="150" t="str">
        <f>Inputs!G58</f>
        <v>%</v>
      </c>
      <c r="H13" s="163"/>
      <c r="I13" s="163"/>
      <c r="J13" s="173">
        <f>Inputs!J58</f>
        <v>100</v>
      </c>
      <c r="K13" s="173">
        <f>Inputs!K58</f>
        <v>100</v>
      </c>
      <c r="L13" s="173">
        <f>Inputs!L58</f>
        <v>100</v>
      </c>
      <c r="M13" s="173">
        <f>Inputs!M58</f>
        <v>100</v>
      </c>
      <c r="N13" s="173">
        <f>Inputs!N58</f>
        <v>100</v>
      </c>
      <c r="O13" s="173">
        <f>Inputs!O58</f>
        <v>100</v>
      </c>
      <c r="P13" s="173">
        <f>Inputs!P58</f>
        <v>100</v>
      </c>
      <c r="Q13" s="173">
        <f>Inputs!Q58</f>
        <v>100</v>
      </c>
      <c r="R13" s="173">
        <f>Inputs!R58</f>
        <v>100</v>
      </c>
      <c r="S13" s="173">
        <f>Inputs!S58</f>
        <v>100</v>
      </c>
      <c r="T13" s="173">
        <f>Inputs!T58</f>
        <v>100</v>
      </c>
      <c r="U13" s="173">
        <f>Inputs!U58</f>
        <v>100</v>
      </c>
      <c r="V13" s="173">
        <f>Inputs!V58</f>
        <v>100</v>
      </c>
      <c r="W13" s="173">
        <f>Inputs!W58</f>
        <v>100</v>
      </c>
      <c r="X13" s="173">
        <f>Inputs!X58</f>
        <v>100</v>
      </c>
      <c r="Y13" s="173">
        <f>Inputs!Y58</f>
        <v>100</v>
      </c>
      <c r="Z13" s="173">
        <f>Inputs!Z58</f>
        <v>100</v>
      </c>
      <c r="AA13" s="173">
        <f>Inputs!AA58</f>
        <v>100</v>
      </c>
      <c r="AB13" s="173">
        <f>Inputs!AB58</f>
        <v>100</v>
      </c>
      <c r="AC13" s="173">
        <f>Inputs!AC58</f>
        <v>100</v>
      </c>
      <c r="AD13" s="173">
        <f>Inputs!AD58</f>
        <v>100</v>
      </c>
      <c r="AE13" s="173">
        <f>Inputs!AE58</f>
        <v>100</v>
      </c>
      <c r="AF13" s="173">
        <f>Inputs!AF58</f>
        <v>100</v>
      </c>
      <c r="AG13" s="173">
        <f>Inputs!AG58</f>
        <v>100</v>
      </c>
      <c r="AH13" s="173">
        <f>Inputs!AH58</f>
        <v>100</v>
      </c>
      <c r="AI13" s="173">
        <f>Inputs!AI58</f>
        <v>100</v>
      </c>
      <c r="AJ13" s="173">
        <f>Inputs!AJ58</f>
        <v>100</v>
      </c>
      <c r="AK13" s="173">
        <f>Inputs!AK58</f>
        <v>100</v>
      </c>
      <c r="AL13" s="173">
        <f>Inputs!AL58</f>
        <v>100</v>
      </c>
      <c r="AM13" s="173">
        <f>Inputs!AM58</f>
        <v>100</v>
      </c>
    </row>
    <row r="14" spans="1:41" outlineLevel="1">
      <c r="E14" s="67" t="s">
        <v>319</v>
      </c>
      <c r="F14" s="147"/>
      <c r="G14" s="69" t="str">
        <f>Inputs!G$54</f>
        <v>£m 2022/23p</v>
      </c>
      <c r="H14" s="67"/>
      <c r="I14" s="67"/>
      <c r="J14" s="295">
        <f t="shared" ref="J14:N14" si="0">J12 * J13 / 100</f>
        <v>0</v>
      </c>
      <c r="K14" s="295">
        <f t="shared" si="0"/>
        <v>0</v>
      </c>
      <c r="L14" s="295">
        <f t="shared" si="0"/>
        <v>0</v>
      </c>
      <c r="M14" s="295">
        <f t="shared" si="0"/>
        <v>0</v>
      </c>
      <c r="N14" s="295">
        <f t="shared" si="0"/>
        <v>0</v>
      </c>
      <c r="O14" s="295">
        <f>O12 * O13 / 100</f>
        <v>111.07008938487049</v>
      </c>
      <c r="P14" s="295">
        <f t="shared" ref="P14:AM14" si="1">P12 * P13 / 100</f>
        <v>114.19831414202443</v>
      </c>
      <c r="Q14" s="295">
        <f t="shared" si="1"/>
        <v>127.46052211830337</v>
      </c>
      <c r="R14" s="318">
        <f t="shared" si="1"/>
        <v>124.15087324492738</v>
      </c>
      <c r="S14" s="295">
        <f t="shared" si="1"/>
        <v>113.90076568192595</v>
      </c>
      <c r="T14" s="295">
        <f t="shared" si="1"/>
        <v>172.82770721083406</v>
      </c>
      <c r="U14" s="295">
        <f t="shared" si="1"/>
        <v>215.52033754790855</v>
      </c>
      <c r="V14" s="295">
        <f t="shared" si="1"/>
        <v>277.95334026302299</v>
      </c>
      <c r="W14" s="295">
        <f t="shared" si="1"/>
        <v>281.11917723959004</v>
      </c>
      <c r="X14" s="295">
        <f t="shared" si="1"/>
        <v>236.00362383519686</v>
      </c>
      <c r="Y14" s="295">
        <f t="shared" si="1"/>
        <v>129.21661694945209</v>
      </c>
      <c r="Z14" s="295">
        <f t="shared" si="1"/>
        <v>84.524732230432789</v>
      </c>
      <c r="AA14" s="295">
        <f t="shared" si="1"/>
        <v>93.331385687138322</v>
      </c>
      <c r="AB14" s="295">
        <f t="shared" si="1"/>
        <v>89.509080968383458</v>
      </c>
      <c r="AC14" s="295">
        <f t="shared" si="1"/>
        <v>87.587640565624127</v>
      </c>
      <c r="AD14" s="295">
        <f t="shared" si="1"/>
        <v>81.564771982125436</v>
      </c>
      <c r="AE14" s="295">
        <f t="shared" si="1"/>
        <v>96.283180604256358</v>
      </c>
      <c r="AF14" s="295">
        <f t="shared" si="1"/>
        <v>108.22021888106683</v>
      </c>
      <c r="AG14" s="295">
        <f t="shared" si="1"/>
        <v>114.20107832568357</v>
      </c>
      <c r="AH14" s="295">
        <f t="shared" si="1"/>
        <v>99.569258452007574</v>
      </c>
      <c r="AI14" s="295">
        <f t="shared" si="1"/>
        <v>120.34345490083153</v>
      </c>
      <c r="AJ14" s="295">
        <f t="shared" si="1"/>
        <v>137.29790052796989</v>
      </c>
      <c r="AK14" s="295">
        <f t="shared" si="1"/>
        <v>107.18719215112068</v>
      </c>
      <c r="AL14" s="295">
        <f t="shared" si="1"/>
        <v>98.709969346554374</v>
      </c>
      <c r="AM14" s="295">
        <f t="shared" si="1"/>
        <v>81.755523874982273</v>
      </c>
      <c r="AN14" s="146"/>
    </row>
    <row r="15" spans="1:41" outlineLevel="1">
      <c r="E15" s="146" t="str">
        <f>Inputs!E$56</f>
        <v>Average asset life of capital assets delivered in year</v>
      </c>
      <c r="F15" s="147"/>
      <c r="G15" s="147" t="str">
        <f>Inputs!G$56</f>
        <v>years</v>
      </c>
      <c r="H15" s="146"/>
      <c r="I15" s="146"/>
      <c r="J15" s="166">
        <f>Inputs!J$56</f>
        <v>0</v>
      </c>
      <c r="K15" s="166">
        <f>Inputs!K$56</f>
        <v>0</v>
      </c>
      <c r="L15" s="166">
        <f>Inputs!L$56</f>
        <v>0</v>
      </c>
      <c r="M15" s="166">
        <f>Inputs!M$56</f>
        <v>0</v>
      </c>
      <c r="N15" s="166">
        <f>Inputs!N$56</f>
        <v>0</v>
      </c>
      <c r="O15" s="171">
        <f>Inputs!O$56</f>
        <v>46.770157128085501</v>
      </c>
      <c r="P15" s="171">
        <f>Inputs!P$56</f>
        <v>54.480117248840905</v>
      </c>
      <c r="Q15" s="171">
        <f>Inputs!Q$56</f>
        <v>63.759901562811876</v>
      </c>
      <c r="R15" s="171">
        <f>Inputs!R$56</f>
        <v>64.339910909047617</v>
      </c>
      <c r="S15" s="171">
        <f>Inputs!S$56</f>
        <v>62.212330183104719</v>
      </c>
      <c r="T15" s="171">
        <f>Inputs!T$56</f>
        <v>43.928017227529217</v>
      </c>
      <c r="U15" s="171">
        <f>Inputs!U$56</f>
        <v>51.01906038842629</v>
      </c>
      <c r="V15" s="171">
        <f>Inputs!V$56</f>
        <v>55.072938707790186</v>
      </c>
      <c r="W15" s="171">
        <f>Inputs!W$56</f>
        <v>52.334825821966731</v>
      </c>
      <c r="X15" s="171">
        <f>Inputs!X$56</f>
        <v>40.514716709555238</v>
      </c>
      <c r="Y15" s="171">
        <f>Inputs!Y$56</f>
        <v>64.414188889371786</v>
      </c>
      <c r="Z15" s="171">
        <f>Inputs!Z$56</f>
        <v>64.395401404145659</v>
      </c>
      <c r="AA15" s="171">
        <f>Inputs!AA$56</f>
        <v>64.376737099870709</v>
      </c>
      <c r="AB15" s="171">
        <f>Inputs!AB$56</f>
        <v>64.358195899556591</v>
      </c>
      <c r="AC15" s="171">
        <f>Inputs!AC$56</f>
        <v>66.145903247022744</v>
      </c>
      <c r="AD15" s="171">
        <f>Inputs!AD$56</f>
        <v>73.813088991241941</v>
      </c>
      <c r="AE15" s="171">
        <f>Inputs!AE$56</f>
        <v>77.787066167201331</v>
      </c>
      <c r="AF15" s="171">
        <f>Inputs!AF$56</f>
        <v>80.109606464668474</v>
      </c>
      <c r="AG15" s="171">
        <f>Inputs!AG$56</f>
        <v>81.067626228164357</v>
      </c>
      <c r="AH15" s="171">
        <f>Inputs!AH$56</f>
        <v>74.152117100902245</v>
      </c>
      <c r="AI15" s="171">
        <f>Inputs!AI$56</f>
        <v>73.591664963527947</v>
      </c>
      <c r="AJ15" s="171">
        <f>Inputs!AJ$56</f>
        <v>73.591664963527947</v>
      </c>
      <c r="AK15" s="171">
        <f>Inputs!AK$56</f>
        <v>72.046966392719682</v>
      </c>
      <c r="AL15" s="171">
        <f>Inputs!AL$56</f>
        <v>72.046966392719682</v>
      </c>
      <c r="AM15" s="171">
        <f>Inputs!AM$56</f>
        <v>72.046966392719682</v>
      </c>
      <c r="AN15" s="146"/>
    </row>
    <row r="16" spans="1:41" outlineLevel="1">
      <c r="E16" s="110" t="s">
        <v>320</v>
      </c>
      <c r="G16" s="69" t="str">
        <f>Inputs!G$54</f>
        <v>£m 2022/23p</v>
      </c>
      <c r="J16" s="296">
        <f t="shared" ref="J16:AM16" si="2">IFERROR(J14/J15,0)</f>
        <v>0</v>
      </c>
      <c r="K16" s="296">
        <f t="shared" si="2"/>
        <v>0</v>
      </c>
      <c r="L16" s="296">
        <f t="shared" si="2"/>
        <v>0</v>
      </c>
      <c r="M16" s="296">
        <f t="shared" si="2"/>
        <v>0</v>
      </c>
      <c r="N16" s="296">
        <f t="shared" si="2"/>
        <v>0</v>
      </c>
      <c r="O16" s="296">
        <f t="shared" si="2"/>
        <v>2.3748068470390673</v>
      </c>
      <c r="P16" s="296">
        <f t="shared" si="2"/>
        <v>2.0961466294284463</v>
      </c>
      <c r="Q16" s="296">
        <f t="shared" si="2"/>
        <v>1.9990702462540351</v>
      </c>
      <c r="R16" s="296">
        <f t="shared" si="2"/>
        <v>1.9296090325712436</v>
      </c>
      <c r="S16" s="296">
        <f t="shared" si="2"/>
        <v>1.8308390852213809</v>
      </c>
      <c r="T16" s="296">
        <f t="shared" si="2"/>
        <v>3.9343389052972051</v>
      </c>
      <c r="U16" s="296">
        <f t="shared" si="2"/>
        <v>4.2243102069515865</v>
      </c>
      <c r="V16" s="296">
        <f t="shared" si="2"/>
        <v>5.0470039693688236</v>
      </c>
      <c r="W16" s="296">
        <f t="shared" si="2"/>
        <v>5.3715508330132753</v>
      </c>
      <c r="X16" s="296">
        <f t="shared" si="2"/>
        <v>5.825133260268764</v>
      </c>
      <c r="Y16" s="296">
        <f t="shared" si="2"/>
        <v>2.0060272306055937</v>
      </c>
      <c r="Z16" s="296">
        <f t="shared" si="2"/>
        <v>1.3125895698662613</v>
      </c>
      <c r="AA16" s="296">
        <f t="shared" si="2"/>
        <v>1.4497688123327668</v>
      </c>
      <c r="AB16" s="296">
        <f t="shared" si="2"/>
        <v>1.3907953713941841</v>
      </c>
      <c r="AC16" s="296">
        <f t="shared" si="2"/>
        <v>1.3241582058155126</v>
      </c>
      <c r="AD16" s="296">
        <f t="shared" si="2"/>
        <v>1.1050177291970973</v>
      </c>
      <c r="AE16" s="296">
        <f t="shared" si="2"/>
        <v>1.2377787895650685</v>
      </c>
      <c r="AF16" s="296">
        <f t="shared" si="2"/>
        <v>1.3509018912581507</v>
      </c>
      <c r="AG16" s="296">
        <f t="shared" si="2"/>
        <v>1.4087137324616525</v>
      </c>
      <c r="AH16" s="296">
        <f t="shared" si="2"/>
        <v>1.3427702720411749</v>
      </c>
      <c r="AI16" s="296">
        <f t="shared" si="2"/>
        <v>1.635286481974199</v>
      </c>
      <c r="AJ16" s="296">
        <f t="shared" si="2"/>
        <v>1.8656718881956913</v>
      </c>
      <c r="AK16" s="296">
        <f t="shared" si="2"/>
        <v>1.4877405325694866</v>
      </c>
      <c r="AL16" s="296">
        <f t="shared" si="2"/>
        <v>1.3700780794641338</v>
      </c>
      <c r="AM16" s="296">
        <f t="shared" si="2"/>
        <v>1.1347531751627455</v>
      </c>
    </row>
    <row r="17" spans="2:41" outlineLevel="1">
      <c r="G17" s="69"/>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row>
    <row r="18" spans="2:41" outlineLevel="1">
      <c r="B18" s="157" t="s">
        <v>321</v>
      </c>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row>
    <row r="19" spans="2:41" outlineLevel="1">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row>
    <row r="20" spans="2:41" outlineLevel="1">
      <c r="E20" s="110" t="str">
        <f>TEXT("Draw down charge for enhancement capital expenditure in " &amp; F20, 0 )</f>
        <v>Draw down charge for enhancement capital expenditure in 2021</v>
      </c>
      <c r="F20" s="147">
        <f>Inputs!$J$4</f>
        <v>2021</v>
      </c>
      <c r="G20" s="69" t="str">
        <f>Inputs!G$54</f>
        <v>£m 2022/23p</v>
      </c>
      <c r="J20" s="149">
        <f t="shared" ref="J20:AM20" si="3">IF(J$4&lt;$F20, 0, IF(J$4 &lt; $F20 + INDEX($J15:$AM15, MATCH($F20, $J$4:$AM$4, 0 ) ), 1, 0 ) ) * INDEX($J16:$AM16,MATCH($F20, $J$4:$AM$4, 0) )</f>
        <v>0</v>
      </c>
      <c r="K20" s="149">
        <f t="shared" si="3"/>
        <v>0</v>
      </c>
      <c r="L20" s="149">
        <f t="shared" si="3"/>
        <v>0</v>
      </c>
      <c r="M20" s="149">
        <f t="shared" si="3"/>
        <v>0</v>
      </c>
      <c r="N20" s="149">
        <f t="shared" si="3"/>
        <v>0</v>
      </c>
      <c r="O20" s="149">
        <f t="shared" si="3"/>
        <v>0</v>
      </c>
      <c r="P20" s="149">
        <f t="shared" si="3"/>
        <v>0</v>
      </c>
      <c r="Q20" s="149">
        <f t="shared" si="3"/>
        <v>0</v>
      </c>
      <c r="R20" s="149">
        <f t="shared" si="3"/>
        <v>0</v>
      </c>
      <c r="S20" s="149">
        <f t="shared" si="3"/>
        <v>0</v>
      </c>
      <c r="T20" s="149">
        <f t="shared" si="3"/>
        <v>0</v>
      </c>
      <c r="U20" s="149">
        <f t="shared" si="3"/>
        <v>0</v>
      </c>
      <c r="V20" s="149">
        <f t="shared" si="3"/>
        <v>0</v>
      </c>
      <c r="W20" s="149">
        <f t="shared" si="3"/>
        <v>0</v>
      </c>
      <c r="X20" s="149">
        <f t="shared" si="3"/>
        <v>0</v>
      </c>
      <c r="Y20" s="149">
        <f t="shared" si="3"/>
        <v>0</v>
      </c>
      <c r="Z20" s="149">
        <f t="shared" si="3"/>
        <v>0</v>
      </c>
      <c r="AA20" s="149">
        <f t="shared" si="3"/>
        <v>0</v>
      </c>
      <c r="AB20" s="149">
        <f t="shared" si="3"/>
        <v>0</v>
      </c>
      <c r="AC20" s="149">
        <f t="shared" si="3"/>
        <v>0</v>
      </c>
      <c r="AD20" s="149">
        <f t="shared" si="3"/>
        <v>0</v>
      </c>
      <c r="AE20" s="149">
        <f t="shared" si="3"/>
        <v>0</v>
      </c>
      <c r="AF20" s="149">
        <f t="shared" si="3"/>
        <v>0</v>
      </c>
      <c r="AG20" s="149">
        <f t="shared" si="3"/>
        <v>0</v>
      </c>
      <c r="AH20" s="149">
        <f t="shared" si="3"/>
        <v>0</v>
      </c>
      <c r="AI20" s="149">
        <f t="shared" si="3"/>
        <v>0</v>
      </c>
      <c r="AJ20" s="149">
        <f t="shared" si="3"/>
        <v>0</v>
      </c>
      <c r="AK20" s="149">
        <f t="shared" si="3"/>
        <v>0</v>
      </c>
      <c r="AL20" s="149">
        <f t="shared" si="3"/>
        <v>0</v>
      </c>
      <c r="AM20" s="149">
        <f t="shared" si="3"/>
        <v>0</v>
      </c>
      <c r="AN20" s="156"/>
      <c r="AO20" s="156"/>
    </row>
    <row r="21" spans="2:41" outlineLevel="1">
      <c r="E21" s="110" t="str">
        <f t="shared" ref="E21:E49" si="4">TEXT("Draw down charge for enhancement capital expenditure in " &amp; F21, 0 )</f>
        <v>Draw down charge for enhancement capital expenditure in 2022</v>
      </c>
      <c r="F21" s="147">
        <f>Inputs!$K$4</f>
        <v>2022</v>
      </c>
      <c r="G21" s="69" t="str">
        <f>Inputs!G$54</f>
        <v>£m 2022/23p</v>
      </c>
      <c r="J21" s="149">
        <f t="shared" ref="J21:AM21" si="5">IF(J$4&lt;$F21, 0, IF(J$4 &lt; $F21 + INDEX($J15:$AM15, MATCH($F21, $J$4:$AM$4, 0 ) ), 1, 0 ) ) * INDEX($J16:$AM16,MATCH($F21, $J$4:$AM$4, 0) )</f>
        <v>0</v>
      </c>
      <c r="K21" s="149">
        <f t="shared" si="5"/>
        <v>0</v>
      </c>
      <c r="L21" s="149">
        <f t="shared" si="5"/>
        <v>0</v>
      </c>
      <c r="M21" s="149">
        <f t="shared" si="5"/>
        <v>0</v>
      </c>
      <c r="N21" s="149">
        <f t="shared" si="5"/>
        <v>0</v>
      </c>
      <c r="O21" s="149">
        <f t="shared" si="5"/>
        <v>0</v>
      </c>
      <c r="P21" s="149">
        <f t="shared" si="5"/>
        <v>0</v>
      </c>
      <c r="Q21" s="149">
        <f t="shared" si="5"/>
        <v>0</v>
      </c>
      <c r="R21" s="149">
        <f t="shared" si="5"/>
        <v>0</v>
      </c>
      <c r="S21" s="149">
        <f t="shared" si="5"/>
        <v>0</v>
      </c>
      <c r="T21" s="149">
        <f t="shared" si="5"/>
        <v>0</v>
      </c>
      <c r="U21" s="149">
        <f t="shared" si="5"/>
        <v>0</v>
      </c>
      <c r="V21" s="149">
        <f t="shared" si="5"/>
        <v>0</v>
      </c>
      <c r="W21" s="149">
        <f t="shared" si="5"/>
        <v>0</v>
      </c>
      <c r="X21" s="149">
        <f t="shared" si="5"/>
        <v>0</v>
      </c>
      <c r="Y21" s="149">
        <f t="shared" si="5"/>
        <v>0</v>
      </c>
      <c r="Z21" s="149">
        <f t="shared" si="5"/>
        <v>0</v>
      </c>
      <c r="AA21" s="149">
        <f t="shared" si="5"/>
        <v>0</v>
      </c>
      <c r="AB21" s="149">
        <f t="shared" si="5"/>
        <v>0</v>
      </c>
      <c r="AC21" s="149">
        <f t="shared" si="5"/>
        <v>0</v>
      </c>
      <c r="AD21" s="149">
        <f t="shared" si="5"/>
        <v>0</v>
      </c>
      <c r="AE21" s="149">
        <f t="shared" si="5"/>
        <v>0</v>
      </c>
      <c r="AF21" s="149">
        <f t="shared" si="5"/>
        <v>0</v>
      </c>
      <c r="AG21" s="149">
        <f t="shared" si="5"/>
        <v>0</v>
      </c>
      <c r="AH21" s="149">
        <f t="shared" si="5"/>
        <v>0</v>
      </c>
      <c r="AI21" s="149">
        <f t="shared" si="5"/>
        <v>0</v>
      </c>
      <c r="AJ21" s="149">
        <f t="shared" si="5"/>
        <v>0</v>
      </c>
      <c r="AK21" s="149">
        <f t="shared" si="5"/>
        <v>0</v>
      </c>
      <c r="AL21" s="149">
        <f t="shared" si="5"/>
        <v>0</v>
      </c>
      <c r="AM21" s="149">
        <f t="shared" si="5"/>
        <v>0</v>
      </c>
      <c r="AN21" s="156"/>
      <c r="AO21" s="156"/>
    </row>
    <row r="22" spans="2:41" outlineLevel="1">
      <c r="E22" s="110" t="str">
        <f t="shared" si="4"/>
        <v>Draw down charge for enhancement capital expenditure in 2023</v>
      </c>
      <c r="F22" s="147">
        <f>Inputs!$L$4</f>
        <v>2023</v>
      </c>
      <c r="G22" s="69" t="str">
        <f>Inputs!G$54</f>
        <v>£m 2022/23p</v>
      </c>
      <c r="J22" s="149">
        <f t="shared" ref="J22:AM22" si="6">IF(J$4&lt;$F22, 0, IF(J$4 &lt; $F22 + INDEX($J15:$AM15, MATCH($F22, $J$4:$AM$4, 0 ) ), 1, 0 ) ) * INDEX($J16:$AM16,MATCH($F22, $J$4:$AM$4, 0) )</f>
        <v>0</v>
      </c>
      <c r="K22" s="149">
        <f t="shared" si="6"/>
        <v>0</v>
      </c>
      <c r="L22" s="149">
        <f t="shared" si="6"/>
        <v>0</v>
      </c>
      <c r="M22" s="149">
        <f t="shared" si="6"/>
        <v>0</v>
      </c>
      <c r="N22" s="149">
        <f t="shared" si="6"/>
        <v>0</v>
      </c>
      <c r="O22" s="149">
        <f t="shared" si="6"/>
        <v>0</v>
      </c>
      <c r="P22" s="149">
        <f t="shared" si="6"/>
        <v>0</v>
      </c>
      <c r="Q22" s="149">
        <f t="shared" si="6"/>
        <v>0</v>
      </c>
      <c r="R22" s="149">
        <f t="shared" si="6"/>
        <v>0</v>
      </c>
      <c r="S22" s="149">
        <f t="shared" si="6"/>
        <v>0</v>
      </c>
      <c r="T22" s="149">
        <f t="shared" si="6"/>
        <v>0</v>
      </c>
      <c r="U22" s="149">
        <f t="shared" si="6"/>
        <v>0</v>
      </c>
      <c r="V22" s="149">
        <f t="shared" si="6"/>
        <v>0</v>
      </c>
      <c r="W22" s="149">
        <f t="shared" si="6"/>
        <v>0</v>
      </c>
      <c r="X22" s="149">
        <f t="shared" si="6"/>
        <v>0</v>
      </c>
      <c r="Y22" s="149">
        <f t="shared" si="6"/>
        <v>0</v>
      </c>
      <c r="Z22" s="149">
        <f t="shared" si="6"/>
        <v>0</v>
      </c>
      <c r="AA22" s="149">
        <f t="shared" si="6"/>
        <v>0</v>
      </c>
      <c r="AB22" s="149">
        <f t="shared" si="6"/>
        <v>0</v>
      </c>
      <c r="AC22" s="149">
        <f t="shared" si="6"/>
        <v>0</v>
      </c>
      <c r="AD22" s="149">
        <f t="shared" si="6"/>
        <v>0</v>
      </c>
      <c r="AE22" s="149">
        <f t="shared" si="6"/>
        <v>0</v>
      </c>
      <c r="AF22" s="149">
        <f t="shared" si="6"/>
        <v>0</v>
      </c>
      <c r="AG22" s="149">
        <f t="shared" si="6"/>
        <v>0</v>
      </c>
      <c r="AH22" s="149">
        <f t="shared" si="6"/>
        <v>0</v>
      </c>
      <c r="AI22" s="149">
        <f t="shared" si="6"/>
        <v>0</v>
      </c>
      <c r="AJ22" s="149">
        <f t="shared" si="6"/>
        <v>0</v>
      </c>
      <c r="AK22" s="149">
        <f t="shared" si="6"/>
        <v>0</v>
      </c>
      <c r="AL22" s="149">
        <f t="shared" si="6"/>
        <v>0</v>
      </c>
      <c r="AM22" s="149">
        <f t="shared" si="6"/>
        <v>0</v>
      </c>
      <c r="AN22" s="156"/>
      <c r="AO22" s="156"/>
    </row>
    <row r="23" spans="2:41" outlineLevel="1">
      <c r="E23" s="110" t="str">
        <f t="shared" si="4"/>
        <v>Draw down charge for enhancement capital expenditure in 2024</v>
      </c>
      <c r="F23" s="147">
        <f>Inputs!$M$4</f>
        <v>2024</v>
      </c>
      <c r="G23" s="69" t="str">
        <f>Inputs!G$54</f>
        <v>£m 2022/23p</v>
      </c>
      <c r="J23" s="149">
        <f t="shared" ref="J23:AM23" si="7">IF(J$4&lt;$F23, 0, IF(J$4 &lt; $F23 + INDEX($J15:$AM15, MATCH($F23, $J$4:$AM$4, 0 ) ), 1, 0 ) ) * INDEX($J16:$AM16,MATCH($F23, $J$4:$AM$4, 0) )</f>
        <v>0</v>
      </c>
      <c r="K23" s="149">
        <f t="shared" si="7"/>
        <v>0</v>
      </c>
      <c r="L23" s="149">
        <f t="shared" si="7"/>
        <v>0</v>
      </c>
      <c r="M23" s="149">
        <f t="shared" si="7"/>
        <v>0</v>
      </c>
      <c r="N23" s="149">
        <f t="shared" si="7"/>
        <v>0</v>
      </c>
      <c r="O23" s="149">
        <f t="shared" si="7"/>
        <v>0</v>
      </c>
      <c r="P23" s="149">
        <f t="shared" si="7"/>
        <v>0</v>
      </c>
      <c r="Q23" s="149">
        <f t="shared" si="7"/>
        <v>0</v>
      </c>
      <c r="R23" s="149">
        <f t="shared" si="7"/>
        <v>0</v>
      </c>
      <c r="S23" s="149">
        <f t="shared" si="7"/>
        <v>0</v>
      </c>
      <c r="T23" s="149">
        <f t="shared" si="7"/>
        <v>0</v>
      </c>
      <c r="U23" s="149">
        <f t="shared" si="7"/>
        <v>0</v>
      </c>
      <c r="V23" s="149">
        <f t="shared" si="7"/>
        <v>0</v>
      </c>
      <c r="W23" s="149">
        <f t="shared" si="7"/>
        <v>0</v>
      </c>
      <c r="X23" s="149">
        <f t="shared" si="7"/>
        <v>0</v>
      </c>
      <c r="Y23" s="149">
        <f t="shared" si="7"/>
        <v>0</v>
      </c>
      <c r="Z23" s="149">
        <f t="shared" si="7"/>
        <v>0</v>
      </c>
      <c r="AA23" s="149">
        <f t="shared" si="7"/>
        <v>0</v>
      </c>
      <c r="AB23" s="149">
        <f t="shared" si="7"/>
        <v>0</v>
      </c>
      <c r="AC23" s="149">
        <f t="shared" si="7"/>
        <v>0</v>
      </c>
      <c r="AD23" s="149">
        <f t="shared" si="7"/>
        <v>0</v>
      </c>
      <c r="AE23" s="149">
        <f t="shared" si="7"/>
        <v>0</v>
      </c>
      <c r="AF23" s="149">
        <f t="shared" si="7"/>
        <v>0</v>
      </c>
      <c r="AG23" s="149">
        <f t="shared" si="7"/>
        <v>0</v>
      </c>
      <c r="AH23" s="149">
        <f t="shared" si="7"/>
        <v>0</v>
      </c>
      <c r="AI23" s="149">
        <f t="shared" si="7"/>
        <v>0</v>
      </c>
      <c r="AJ23" s="149">
        <f t="shared" si="7"/>
        <v>0</v>
      </c>
      <c r="AK23" s="149">
        <f t="shared" si="7"/>
        <v>0</v>
      </c>
      <c r="AL23" s="149">
        <f t="shared" si="7"/>
        <v>0</v>
      </c>
      <c r="AM23" s="149">
        <f t="shared" si="7"/>
        <v>0</v>
      </c>
      <c r="AN23" s="156"/>
      <c r="AO23" s="156"/>
    </row>
    <row r="24" spans="2:41" outlineLevel="1">
      <c r="E24" s="110" t="str">
        <f t="shared" si="4"/>
        <v>Draw down charge for enhancement capital expenditure in 2025</v>
      </c>
      <c r="F24" s="147">
        <f>Inputs!$N$4</f>
        <v>2025</v>
      </c>
      <c r="G24" s="69" t="str">
        <f>Inputs!G$54</f>
        <v>£m 2022/23p</v>
      </c>
      <c r="J24" s="149">
        <f t="shared" ref="J24:AM24" si="8">IF(J$4&lt;$F24, 0, IF(J$4 &lt; $F24 + INDEX($J15:$AM15, MATCH($F24, $J$4:$AM$4, 0 ) ), 1, 0 ) ) * INDEX($J16:$AM16,MATCH($F24, $J$4:$AM$4, 0) )</f>
        <v>0</v>
      </c>
      <c r="K24" s="149">
        <f t="shared" si="8"/>
        <v>0</v>
      </c>
      <c r="L24" s="149">
        <f t="shared" si="8"/>
        <v>0</v>
      </c>
      <c r="M24" s="149">
        <f t="shared" si="8"/>
        <v>0</v>
      </c>
      <c r="N24" s="149">
        <f t="shared" si="8"/>
        <v>0</v>
      </c>
      <c r="O24" s="149">
        <f t="shared" si="8"/>
        <v>0</v>
      </c>
      <c r="P24" s="149">
        <f t="shared" si="8"/>
        <v>0</v>
      </c>
      <c r="Q24" s="149">
        <f t="shared" si="8"/>
        <v>0</v>
      </c>
      <c r="R24" s="149">
        <f t="shared" si="8"/>
        <v>0</v>
      </c>
      <c r="S24" s="149">
        <f t="shared" si="8"/>
        <v>0</v>
      </c>
      <c r="T24" s="149">
        <f t="shared" si="8"/>
        <v>0</v>
      </c>
      <c r="U24" s="149">
        <f t="shared" si="8"/>
        <v>0</v>
      </c>
      <c r="V24" s="149">
        <f t="shared" si="8"/>
        <v>0</v>
      </c>
      <c r="W24" s="149">
        <f t="shared" si="8"/>
        <v>0</v>
      </c>
      <c r="X24" s="149">
        <f t="shared" si="8"/>
        <v>0</v>
      </c>
      <c r="Y24" s="149">
        <f t="shared" si="8"/>
        <v>0</v>
      </c>
      <c r="Z24" s="149">
        <f t="shared" si="8"/>
        <v>0</v>
      </c>
      <c r="AA24" s="149">
        <f t="shared" si="8"/>
        <v>0</v>
      </c>
      <c r="AB24" s="149">
        <f t="shared" si="8"/>
        <v>0</v>
      </c>
      <c r="AC24" s="149">
        <f t="shared" si="8"/>
        <v>0</v>
      </c>
      <c r="AD24" s="149">
        <f t="shared" si="8"/>
        <v>0</v>
      </c>
      <c r="AE24" s="149">
        <f t="shared" si="8"/>
        <v>0</v>
      </c>
      <c r="AF24" s="149">
        <f t="shared" si="8"/>
        <v>0</v>
      </c>
      <c r="AG24" s="149">
        <f t="shared" si="8"/>
        <v>0</v>
      </c>
      <c r="AH24" s="149">
        <f t="shared" si="8"/>
        <v>0</v>
      </c>
      <c r="AI24" s="149">
        <f t="shared" si="8"/>
        <v>0</v>
      </c>
      <c r="AJ24" s="149">
        <f t="shared" si="8"/>
        <v>0</v>
      </c>
      <c r="AK24" s="149">
        <f t="shared" si="8"/>
        <v>0</v>
      </c>
      <c r="AL24" s="149">
        <f t="shared" si="8"/>
        <v>0</v>
      </c>
      <c r="AM24" s="149">
        <f t="shared" si="8"/>
        <v>0</v>
      </c>
      <c r="AN24" s="156"/>
      <c r="AO24" s="156"/>
    </row>
    <row r="25" spans="2:41" outlineLevel="1">
      <c r="E25" s="110" t="str">
        <f t="shared" si="4"/>
        <v>Draw down charge for enhancement capital expenditure in 2026</v>
      </c>
      <c r="F25" s="147">
        <f>Inputs!$O$4</f>
        <v>2026</v>
      </c>
      <c r="G25" s="69" t="str">
        <f>Inputs!G$54</f>
        <v>£m 2022/23p</v>
      </c>
      <c r="J25" s="149">
        <f t="shared" ref="J25:AM25" si="9">IF(J$4&lt;$F25, 0, IF(J$4 &lt; $F25 + INDEX($J15:$AM15, MATCH($F25, $J$4:$AM$4, 0 ) ), 1, 0 ) ) * INDEX($J16:$AM16,MATCH($F25, $J$4:$AM$4, 0) )</f>
        <v>0</v>
      </c>
      <c r="K25" s="149">
        <f t="shared" si="9"/>
        <v>0</v>
      </c>
      <c r="L25" s="149">
        <f t="shared" si="9"/>
        <v>0</v>
      </c>
      <c r="M25" s="149">
        <f t="shared" si="9"/>
        <v>0</v>
      </c>
      <c r="N25" s="149">
        <f t="shared" si="9"/>
        <v>0</v>
      </c>
      <c r="O25" s="149">
        <f t="shared" si="9"/>
        <v>2.3748068470390673</v>
      </c>
      <c r="P25" s="149">
        <f t="shared" si="9"/>
        <v>2.3748068470390673</v>
      </c>
      <c r="Q25" s="149">
        <f t="shared" si="9"/>
        <v>2.3748068470390673</v>
      </c>
      <c r="R25" s="149">
        <f t="shared" si="9"/>
        <v>2.3748068470390673</v>
      </c>
      <c r="S25" s="149">
        <f t="shared" si="9"/>
        <v>2.3748068470390673</v>
      </c>
      <c r="T25" s="149">
        <f t="shared" si="9"/>
        <v>2.3748068470390673</v>
      </c>
      <c r="U25" s="149">
        <f t="shared" si="9"/>
        <v>2.3748068470390673</v>
      </c>
      <c r="V25" s="149">
        <f t="shared" si="9"/>
        <v>2.3748068470390673</v>
      </c>
      <c r="W25" s="149">
        <f t="shared" si="9"/>
        <v>2.3748068470390673</v>
      </c>
      <c r="X25" s="149">
        <f t="shared" si="9"/>
        <v>2.3748068470390673</v>
      </c>
      <c r="Y25" s="149">
        <f t="shared" si="9"/>
        <v>2.3748068470390673</v>
      </c>
      <c r="Z25" s="149">
        <f t="shared" si="9"/>
        <v>2.3748068470390673</v>
      </c>
      <c r="AA25" s="149">
        <f t="shared" si="9"/>
        <v>2.3748068470390673</v>
      </c>
      <c r="AB25" s="149">
        <f t="shared" si="9"/>
        <v>2.3748068470390673</v>
      </c>
      <c r="AC25" s="149">
        <f t="shared" si="9"/>
        <v>2.3748068470390673</v>
      </c>
      <c r="AD25" s="149">
        <f t="shared" si="9"/>
        <v>2.3748068470390673</v>
      </c>
      <c r="AE25" s="149">
        <f t="shared" si="9"/>
        <v>2.3748068470390673</v>
      </c>
      <c r="AF25" s="149">
        <f t="shared" si="9"/>
        <v>2.3748068470390673</v>
      </c>
      <c r="AG25" s="149">
        <f t="shared" si="9"/>
        <v>2.3748068470390673</v>
      </c>
      <c r="AH25" s="149">
        <f t="shared" si="9"/>
        <v>2.3748068470390673</v>
      </c>
      <c r="AI25" s="149">
        <f t="shared" si="9"/>
        <v>2.3748068470390673</v>
      </c>
      <c r="AJ25" s="149">
        <f t="shared" si="9"/>
        <v>2.3748068470390673</v>
      </c>
      <c r="AK25" s="149">
        <f t="shared" si="9"/>
        <v>2.3748068470390673</v>
      </c>
      <c r="AL25" s="149">
        <f t="shared" si="9"/>
        <v>2.3748068470390673</v>
      </c>
      <c r="AM25" s="149">
        <f t="shared" si="9"/>
        <v>2.3748068470390673</v>
      </c>
      <c r="AN25" s="156"/>
      <c r="AO25" s="156"/>
    </row>
    <row r="26" spans="2:41" outlineLevel="1">
      <c r="E26" s="110" t="str">
        <f t="shared" si="4"/>
        <v>Draw down charge for enhancement capital expenditure in 2027</v>
      </c>
      <c r="F26" s="147">
        <f>Inputs!$P$4</f>
        <v>2027</v>
      </c>
      <c r="G26" s="69" t="str">
        <f>Inputs!G$54</f>
        <v>£m 2022/23p</v>
      </c>
      <c r="J26" s="149">
        <f t="shared" ref="J26:AM26" si="10">IF(J$4&lt;$F26, 0, IF(J$4 &lt; $F26 + INDEX($J15:$AM15, MATCH($F26, $J$4:$AM$4, 0 ) ), 1, 0 ) ) * INDEX($J16:$AM16,MATCH($F26, $J$4:$AM$4, 0) )</f>
        <v>0</v>
      </c>
      <c r="K26" s="149">
        <f t="shared" si="10"/>
        <v>0</v>
      </c>
      <c r="L26" s="149">
        <f t="shared" si="10"/>
        <v>0</v>
      </c>
      <c r="M26" s="149">
        <f t="shared" si="10"/>
        <v>0</v>
      </c>
      <c r="N26" s="149">
        <f t="shared" si="10"/>
        <v>0</v>
      </c>
      <c r="O26" s="149">
        <f t="shared" si="10"/>
        <v>0</v>
      </c>
      <c r="P26" s="149">
        <f t="shared" si="10"/>
        <v>2.0961466294284463</v>
      </c>
      <c r="Q26" s="149">
        <f t="shared" si="10"/>
        <v>2.0961466294284463</v>
      </c>
      <c r="R26" s="149">
        <f t="shared" si="10"/>
        <v>2.0961466294284463</v>
      </c>
      <c r="S26" s="149">
        <f t="shared" si="10"/>
        <v>2.0961466294284463</v>
      </c>
      <c r="T26" s="149">
        <f t="shared" si="10"/>
        <v>2.0961466294284463</v>
      </c>
      <c r="U26" s="149">
        <f t="shared" si="10"/>
        <v>2.0961466294284463</v>
      </c>
      <c r="V26" s="149">
        <f t="shared" si="10"/>
        <v>2.0961466294284463</v>
      </c>
      <c r="W26" s="149">
        <f t="shared" si="10"/>
        <v>2.0961466294284463</v>
      </c>
      <c r="X26" s="149">
        <f t="shared" si="10"/>
        <v>2.0961466294284463</v>
      </c>
      <c r="Y26" s="149">
        <f t="shared" si="10"/>
        <v>2.0961466294284463</v>
      </c>
      <c r="Z26" s="149">
        <f t="shared" si="10"/>
        <v>2.0961466294284463</v>
      </c>
      <c r="AA26" s="149">
        <f t="shared" si="10"/>
        <v>2.0961466294284463</v>
      </c>
      <c r="AB26" s="149">
        <f t="shared" si="10"/>
        <v>2.0961466294284463</v>
      </c>
      <c r="AC26" s="149">
        <f t="shared" si="10"/>
        <v>2.0961466294284463</v>
      </c>
      <c r="AD26" s="149">
        <f t="shared" si="10"/>
        <v>2.0961466294284463</v>
      </c>
      <c r="AE26" s="149">
        <f t="shared" si="10"/>
        <v>2.0961466294284463</v>
      </c>
      <c r="AF26" s="149">
        <f t="shared" si="10"/>
        <v>2.0961466294284463</v>
      </c>
      <c r="AG26" s="149">
        <f t="shared" si="10"/>
        <v>2.0961466294284463</v>
      </c>
      <c r="AH26" s="149">
        <f t="shared" si="10"/>
        <v>2.0961466294284463</v>
      </c>
      <c r="AI26" s="149">
        <f t="shared" si="10"/>
        <v>2.0961466294284463</v>
      </c>
      <c r="AJ26" s="149">
        <f t="shared" si="10"/>
        <v>2.0961466294284463</v>
      </c>
      <c r="AK26" s="149">
        <f t="shared" si="10"/>
        <v>2.0961466294284463</v>
      </c>
      <c r="AL26" s="149">
        <f t="shared" si="10"/>
        <v>2.0961466294284463</v>
      </c>
      <c r="AM26" s="149">
        <f t="shared" si="10"/>
        <v>2.0961466294284463</v>
      </c>
      <c r="AN26" s="156"/>
      <c r="AO26" s="156"/>
    </row>
    <row r="27" spans="2:41" outlineLevel="1">
      <c r="E27" s="110" t="str">
        <f t="shared" si="4"/>
        <v>Draw down charge for enhancement capital expenditure in 2028</v>
      </c>
      <c r="F27" s="147">
        <f>Inputs!$Q$4</f>
        <v>2028</v>
      </c>
      <c r="G27" s="69" t="str">
        <f>Inputs!G$54</f>
        <v>£m 2022/23p</v>
      </c>
      <c r="J27" s="149">
        <f t="shared" ref="J27:AM27" si="11">IF(J$4&lt;$F27, 0, IF(J$4 &lt; $F27 + INDEX($J15:$AM15, MATCH($F27, $J$4:$AM$4, 0 ) ), 1, 0 ) ) * INDEX($J16:$AM16,MATCH($F27, $J$4:$AM$4, 0) )</f>
        <v>0</v>
      </c>
      <c r="K27" s="149">
        <f t="shared" si="11"/>
        <v>0</v>
      </c>
      <c r="L27" s="149">
        <f t="shared" si="11"/>
        <v>0</v>
      </c>
      <c r="M27" s="149">
        <f t="shared" si="11"/>
        <v>0</v>
      </c>
      <c r="N27" s="149">
        <f t="shared" si="11"/>
        <v>0</v>
      </c>
      <c r="O27" s="149">
        <f t="shared" si="11"/>
        <v>0</v>
      </c>
      <c r="P27" s="149">
        <f t="shared" si="11"/>
        <v>0</v>
      </c>
      <c r="Q27" s="149">
        <f t="shared" si="11"/>
        <v>1.9990702462540351</v>
      </c>
      <c r="R27" s="149">
        <f t="shared" si="11"/>
        <v>1.9990702462540351</v>
      </c>
      <c r="S27" s="149">
        <f t="shared" si="11"/>
        <v>1.9990702462540351</v>
      </c>
      <c r="T27" s="149">
        <f t="shared" si="11"/>
        <v>1.9990702462540351</v>
      </c>
      <c r="U27" s="149">
        <f t="shared" si="11"/>
        <v>1.9990702462540351</v>
      </c>
      <c r="V27" s="149">
        <f t="shared" si="11"/>
        <v>1.9990702462540351</v>
      </c>
      <c r="W27" s="149">
        <f t="shared" si="11"/>
        <v>1.9990702462540351</v>
      </c>
      <c r="X27" s="149">
        <f t="shared" si="11"/>
        <v>1.9990702462540351</v>
      </c>
      <c r="Y27" s="149">
        <f t="shared" si="11"/>
        <v>1.9990702462540351</v>
      </c>
      <c r="Z27" s="149">
        <f t="shared" si="11"/>
        <v>1.9990702462540351</v>
      </c>
      <c r="AA27" s="149">
        <f t="shared" si="11"/>
        <v>1.9990702462540351</v>
      </c>
      <c r="AB27" s="149">
        <f t="shared" si="11"/>
        <v>1.9990702462540351</v>
      </c>
      <c r="AC27" s="149">
        <f t="shared" si="11"/>
        <v>1.9990702462540351</v>
      </c>
      <c r="AD27" s="149">
        <f t="shared" si="11"/>
        <v>1.9990702462540351</v>
      </c>
      <c r="AE27" s="149">
        <f t="shared" si="11"/>
        <v>1.9990702462540351</v>
      </c>
      <c r="AF27" s="149">
        <f t="shared" si="11"/>
        <v>1.9990702462540351</v>
      </c>
      <c r="AG27" s="149">
        <f t="shared" si="11"/>
        <v>1.9990702462540351</v>
      </c>
      <c r="AH27" s="149">
        <f t="shared" si="11"/>
        <v>1.9990702462540351</v>
      </c>
      <c r="AI27" s="149">
        <f t="shared" si="11"/>
        <v>1.9990702462540351</v>
      </c>
      <c r="AJ27" s="149">
        <f t="shared" si="11"/>
        <v>1.9990702462540351</v>
      </c>
      <c r="AK27" s="149">
        <f t="shared" si="11"/>
        <v>1.9990702462540351</v>
      </c>
      <c r="AL27" s="149">
        <f t="shared" si="11"/>
        <v>1.9990702462540351</v>
      </c>
      <c r="AM27" s="149">
        <f t="shared" si="11"/>
        <v>1.9990702462540351</v>
      </c>
      <c r="AN27" s="156"/>
      <c r="AO27" s="156"/>
    </row>
    <row r="28" spans="2:41" outlineLevel="1">
      <c r="E28" s="110" t="str">
        <f t="shared" si="4"/>
        <v>Draw down charge for enhancement capital expenditure in 2029</v>
      </c>
      <c r="F28" s="147">
        <f>Inputs!$R$4</f>
        <v>2029</v>
      </c>
      <c r="G28" s="69" t="str">
        <f>Inputs!G$54</f>
        <v>£m 2022/23p</v>
      </c>
      <c r="J28" s="149">
        <f t="shared" ref="J28:AM28" si="12">IF(J$4&lt;$F28, 0, IF(J$4 &lt; $F28 + INDEX($J15:$AM15, MATCH($F28, $J$4:$AM$4, 0 ) ), 1, 0 ) ) * INDEX($J16:$AM16,MATCH($F28, $J$4:$AM$4, 0) )</f>
        <v>0</v>
      </c>
      <c r="K28" s="149">
        <f t="shared" si="12"/>
        <v>0</v>
      </c>
      <c r="L28" s="149">
        <f t="shared" si="12"/>
        <v>0</v>
      </c>
      <c r="M28" s="149">
        <f t="shared" si="12"/>
        <v>0</v>
      </c>
      <c r="N28" s="149">
        <f t="shared" si="12"/>
        <v>0</v>
      </c>
      <c r="O28" s="149">
        <f t="shared" si="12"/>
        <v>0</v>
      </c>
      <c r="P28" s="149">
        <f t="shared" si="12"/>
        <v>0</v>
      </c>
      <c r="Q28" s="149">
        <f t="shared" si="12"/>
        <v>0</v>
      </c>
      <c r="R28" s="149">
        <f t="shared" si="12"/>
        <v>1.9296090325712436</v>
      </c>
      <c r="S28" s="149">
        <f t="shared" si="12"/>
        <v>1.9296090325712436</v>
      </c>
      <c r="T28" s="149">
        <f t="shared" si="12"/>
        <v>1.9296090325712436</v>
      </c>
      <c r="U28" s="149">
        <f t="shared" si="12"/>
        <v>1.9296090325712436</v>
      </c>
      <c r="V28" s="149">
        <f t="shared" si="12"/>
        <v>1.9296090325712436</v>
      </c>
      <c r="W28" s="149">
        <f t="shared" si="12"/>
        <v>1.9296090325712436</v>
      </c>
      <c r="X28" s="149">
        <f t="shared" si="12"/>
        <v>1.9296090325712436</v>
      </c>
      <c r="Y28" s="149">
        <f t="shared" si="12"/>
        <v>1.9296090325712436</v>
      </c>
      <c r="Z28" s="149">
        <f t="shared" si="12"/>
        <v>1.9296090325712436</v>
      </c>
      <c r="AA28" s="149">
        <f t="shared" si="12"/>
        <v>1.9296090325712436</v>
      </c>
      <c r="AB28" s="149">
        <f t="shared" si="12"/>
        <v>1.9296090325712436</v>
      </c>
      <c r="AC28" s="149">
        <f t="shared" si="12"/>
        <v>1.9296090325712436</v>
      </c>
      <c r="AD28" s="149">
        <f t="shared" si="12"/>
        <v>1.9296090325712436</v>
      </c>
      <c r="AE28" s="149">
        <f t="shared" si="12"/>
        <v>1.9296090325712436</v>
      </c>
      <c r="AF28" s="149">
        <f t="shared" si="12"/>
        <v>1.9296090325712436</v>
      </c>
      <c r="AG28" s="149">
        <f t="shared" si="12"/>
        <v>1.9296090325712436</v>
      </c>
      <c r="AH28" s="149">
        <f t="shared" si="12"/>
        <v>1.9296090325712436</v>
      </c>
      <c r="AI28" s="149">
        <f t="shared" si="12"/>
        <v>1.9296090325712436</v>
      </c>
      <c r="AJ28" s="149">
        <f t="shared" si="12"/>
        <v>1.9296090325712436</v>
      </c>
      <c r="AK28" s="149">
        <f t="shared" si="12"/>
        <v>1.9296090325712436</v>
      </c>
      <c r="AL28" s="149">
        <f t="shared" si="12"/>
        <v>1.9296090325712436</v>
      </c>
      <c r="AM28" s="149">
        <f t="shared" si="12"/>
        <v>1.9296090325712436</v>
      </c>
      <c r="AN28" s="156"/>
      <c r="AO28" s="156"/>
    </row>
    <row r="29" spans="2:41" outlineLevel="1">
      <c r="E29" s="110" t="str">
        <f t="shared" si="4"/>
        <v>Draw down charge for enhancement capital expenditure in 2030</v>
      </c>
      <c r="F29" s="147">
        <f>Inputs!$S$4</f>
        <v>2030</v>
      </c>
      <c r="G29" s="69" t="str">
        <f>Inputs!G$54</f>
        <v>£m 2022/23p</v>
      </c>
      <c r="J29" s="149">
        <f t="shared" ref="J29:AM29" si="13">IF(J$4&lt;$F29, 0, IF(J$4 &lt; $F29 + INDEX($J15:$AM15, MATCH($F29, $J$4:$AM$4, 0 ) ), 1, 0 ) ) * INDEX($J16:$AM16,MATCH($F29, $J$4:$AM$4, 0) )</f>
        <v>0</v>
      </c>
      <c r="K29" s="149">
        <f t="shared" si="13"/>
        <v>0</v>
      </c>
      <c r="L29" s="149">
        <f t="shared" si="13"/>
        <v>0</v>
      </c>
      <c r="M29" s="149">
        <f t="shared" si="13"/>
        <v>0</v>
      </c>
      <c r="N29" s="149">
        <f t="shared" si="13"/>
        <v>0</v>
      </c>
      <c r="O29" s="149">
        <f t="shared" si="13"/>
        <v>0</v>
      </c>
      <c r="P29" s="149">
        <f t="shared" si="13"/>
        <v>0</v>
      </c>
      <c r="Q29" s="149">
        <f t="shared" si="13"/>
        <v>0</v>
      </c>
      <c r="R29" s="149">
        <f t="shared" si="13"/>
        <v>0</v>
      </c>
      <c r="S29" s="149">
        <f t="shared" si="13"/>
        <v>1.8308390852213809</v>
      </c>
      <c r="T29" s="149">
        <f t="shared" si="13"/>
        <v>1.8308390852213809</v>
      </c>
      <c r="U29" s="149">
        <f t="shared" si="13"/>
        <v>1.8308390852213809</v>
      </c>
      <c r="V29" s="149">
        <f t="shared" si="13"/>
        <v>1.8308390852213809</v>
      </c>
      <c r="W29" s="149">
        <f t="shared" si="13"/>
        <v>1.8308390852213809</v>
      </c>
      <c r="X29" s="149">
        <f t="shared" si="13"/>
        <v>1.8308390852213809</v>
      </c>
      <c r="Y29" s="149">
        <f t="shared" si="13"/>
        <v>1.8308390852213809</v>
      </c>
      <c r="Z29" s="149">
        <f t="shared" si="13"/>
        <v>1.8308390852213809</v>
      </c>
      <c r="AA29" s="149">
        <f t="shared" si="13"/>
        <v>1.8308390852213809</v>
      </c>
      <c r="AB29" s="149">
        <f t="shared" si="13"/>
        <v>1.8308390852213809</v>
      </c>
      <c r="AC29" s="149">
        <f t="shared" si="13"/>
        <v>1.8308390852213809</v>
      </c>
      <c r="AD29" s="149">
        <f t="shared" si="13"/>
        <v>1.8308390852213809</v>
      </c>
      <c r="AE29" s="149">
        <f t="shared" si="13"/>
        <v>1.8308390852213809</v>
      </c>
      <c r="AF29" s="149">
        <f t="shared" si="13"/>
        <v>1.8308390852213809</v>
      </c>
      <c r="AG29" s="149">
        <f t="shared" si="13"/>
        <v>1.8308390852213809</v>
      </c>
      <c r="AH29" s="149">
        <f t="shared" si="13"/>
        <v>1.8308390852213809</v>
      </c>
      <c r="AI29" s="149">
        <f t="shared" si="13"/>
        <v>1.8308390852213809</v>
      </c>
      <c r="AJ29" s="149">
        <f t="shared" si="13"/>
        <v>1.8308390852213809</v>
      </c>
      <c r="AK29" s="149">
        <f t="shared" si="13"/>
        <v>1.8308390852213809</v>
      </c>
      <c r="AL29" s="149">
        <f t="shared" si="13"/>
        <v>1.8308390852213809</v>
      </c>
      <c r="AM29" s="149">
        <f t="shared" si="13"/>
        <v>1.8308390852213809</v>
      </c>
      <c r="AN29" s="156"/>
      <c r="AO29" s="156"/>
    </row>
    <row r="30" spans="2:41" outlineLevel="1">
      <c r="E30" s="110" t="str">
        <f t="shared" si="4"/>
        <v>Draw down charge for enhancement capital expenditure in 2031</v>
      </c>
      <c r="F30" s="147">
        <f>Inputs!$T$4</f>
        <v>2031</v>
      </c>
      <c r="G30" s="69" t="str">
        <f>Inputs!G$54</f>
        <v>£m 2022/23p</v>
      </c>
      <c r="J30" s="149">
        <f t="shared" ref="J30:AM30" si="14">IF(J$4&lt;$F30, 0, IF(J$4 &lt; $F30 + INDEX($J15:$AM15, MATCH($F30, $J$4:$AM$4, 0 ) ), 1, 0 ) ) * INDEX($J16:$AM16,MATCH($F30, $J$4:$AM$4, 0) )</f>
        <v>0</v>
      </c>
      <c r="K30" s="149">
        <f t="shared" si="14"/>
        <v>0</v>
      </c>
      <c r="L30" s="149">
        <f t="shared" si="14"/>
        <v>0</v>
      </c>
      <c r="M30" s="149">
        <f t="shared" si="14"/>
        <v>0</v>
      </c>
      <c r="N30" s="149">
        <f t="shared" si="14"/>
        <v>0</v>
      </c>
      <c r="O30" s="149">
        <f t="shared" si="14"/>
        <v>0</v>
      </c>
      <c r="P30" s="149">
        <f t="shared" si="14"/>
        <v>0</v>
      </c>
      <c r="Q30" s="149">
        <f t="shared" si="14"/>
        <v>0</v>
      </c>
      <c r="R30" s="149">
        <f t="shared" si="14"/>
        <v>0</v>
      </c>
      <c r="S30" s="149">
        <f t="shared" si="14"/>
        <v>0</v>
      </c>
      <c r="T30" s="149">
        <f t="shared" si="14"/>
        <v>3.9343389052972051</v>
      </c>
      <c r="U30" s="149">
        <f t="shared" si="14"/>
        <v>3.9343389052972051</v>
      </c>
      <c r="V30" s="149">
        <f t="shared" si="14"/>
        <v>3.9343389052972051</v>
      </c>
      <c r="W30" s="149">
        <f t="shared" si="14"/>
        <v>3.9343389052972051</v>
      </c>
      <c r="X30" s="149">
        <f t="shared" si="14"/>
        <v>3.9343389052972051</v>
      </c>
      <c r="Y30" s="149">
        <f t="shared" si="14"/>
        <v>3.9343389052972051</v>
      </c>
      <c r="Z30" s="149">
        <f t="shared" si="14"/>
        <v>3.9343389052972051</v>
      </c>
      <c r="AA30" s="149">
        <f t="shared" si="14"/>
        <v>3.9343389052972051</v>
      </c>
      <c r="AB30" s="149">
        <f t="shared" si="14"/>
        <v>3.9343389052972051</v>
      </c>
      <c r="AC30" s="149">
        <f t="shared" si="14"/>
        <v>3.9343389052972051</v>
      </c>
      <c r="AD30" s="149">
        <f t="shared" si="14"/>
        <v>3.9343389052972051</v>
      </c>
      <c r="AE30" s="149">
        <f t="shared" si="14"/>
        <v>3.9343389052972051</v>
      </c>
      <c r="AF30" s="149">
        <f t="shared" si="14"/>
        <v>3.9343389052972051</v>
      </c>
      <c r="AG30" s="149">
        <f t="shared" si="14"/>
        <v>3.9343389052972051</v>
      </c>
      <c r="AH30" s="149">
        <f t="shared" si="14"/>
        <v>3.9343389052972051</v>
      </c>
      <c r="AI30" s="149">
        <f t="shared" si="14"/>
        <v>3.9343389052972051</v>
      </c>
      <c r="AJ30" s="149">
        <f t="shared" si="14"/>
        <v>3.9343389052972051</v>
      </c>
      <c r="AK30" s="149">
        <f t="shared" si="14"/>
        <v>3.9343389052972051</v>
      </c>
      <c r="AL30" s="149">
        <f t="shared" si="14"/>
        <v>3.9343389052972051</v>
      </c>
      <c r="AM30" s="149">
        <f t="shared" si="14"/>
        <v>3.9343389052972051</v>
      </c>
      <c r="AN30" s="156"/>
      <c r="AO30" s="156"/>
    </row>
    <row r="31" spans="2:41" outlineLevel="1">
      <c r="E31" s="110" t="str">
        <f t="shared" si="4"/>
        <v>Draw down charge for enhancement capital expenditure in 2032</v>
      </c>
      <c r="F31" s="147">
        <f>Inputs!$U$4</f>
        <v>2032</v>
      </c>
      <c r="G31" s="69" t="str">
        <f>Inputs!G$54</f>
        <v>£m 2022/23p</v>
      </c>
      <c r="J31" s="149">
        <f t="shared" ref="J31:AM31" si="15">IF(J$4&lt;$F31, 0, IF(J$4 &lt; $F31 + INDEX($J15:$AM15, MATCH($F31, $J$4:$AM$4, 0 ) ), 1, 0 ) ) * INDEX($J16:$AM16,MATCH($F31, $J$4:$AM$4, 0) )</f>
        <v>0</v>
      </c>
      <c r="K31" s="149">
        <f t="shared" si="15"/>
        <v>0</v>
      </c>
      <c r="L31" s="149">
        <f t="shared" si="15"/>
        <v>0</v>
      </c>
      <c r="M31" s="149">
        <f t="shared" si="15"/>
        <v>0</v>
      </c>
      <c r="N31" s="149">
        <f t="shared" si="15"/>
        <v>0</v>
      </c>
      <c r="O31" s="149">
        <f t="shared" si="15"/>
        <v>0</v>
      </c>
      <c r="P31" s="149">
        <f t="shared" si="15"/>
        <v>0</v>
      </c>
      <c r="Q31" s="149">
        <f t="shared" si="15"/>
        <v>0</v>
      </c>
      <c r="R31" s="149">
        <f t="shared" si="15"/>
        <v>0</v>
      </c>
      <c r="S31" s="149">
        <f t="shared" si="15"/>
        <v>0</v>
      </c>
      <c r="T31" s="149">
        <f t="shared" si="15"/>
        <v>0</v>
      </c>
      <c r="U31" s="149">
        <f t="shared" si="15"/>
        <v>4.2243102069515865</v>
      </c>
      <c r="V31" s="149">
        <f t="shared" si="15"/>
        <v>4.2243102069515865</v>
      </c>
      <c r="W31" s="149">
        <f t="shared" si="15"/>
        <v>4.2243102069515865</v>
      </c>
      <c r="X31" s="149">
        <f t="shared" si="15"/>
        <v>4.2243102069515865</v>
      </c>
      <c r="Y31" s="149">
        <f t="shared" si="15"/>
        <v>4.2243102069515865</v>
      </c>
      <c r="Z31" s="149">
        <f t="shared" si="15"/>
        <v>4.2243102069515865</v>
      </c>
      <c r="AA31" s="149">
        <f t="shared" si="15"/>
        <v>4.2243102069515865</v>
      </c>
      <c r="AB31" s="149">
        <f t="shared" si="15"/>
        <v>4.2243102069515865</v>
      </c>
      <c r="AC31" s="149">
        <f t="shared" si="15"/>
        <v>4.2243102069515865</v>
      </c>
      <c r="AD31" s="149">
        <f t="shared" si="15"/>
        <v>4.2243102069515865</v>
      </c>
      <c r="AE31" s="149">
        <f t="shared" si="15"/>
        <v>4.2243102069515865</v>
      </c>
      <c r="AF31" s="149">
        <f t="shared" si="15"/>
        <v>4.2243102069515865</v>
      </c>
      <c r="AG31" s="149">
        <f t="shared" si="15"/>
        <v>4.2243102069515865</v>
      </c>
      <c r="AH31" s="149">
        <f t="shared" si="15"/>
        <v>4.2243102069515865</v>
      </c>
      <c r="AI31" s="149">
        <f t="shared" si="15"/>
        <v>4.2243102069515865</v>
      </c>
      <c r="AJ31" s="149">
        <f t="shared" si="15"/>
        <v>4.2243102069515865</v>
      </c>
      <c r="AK31" s="149">
        <f t="shared" si="15"/>
        <v>4.2243102069515865</v>
      </c>
      <c r="AL31" s="149">
        <f t="shared" si="15"/>
        <v>4.2243102069515865</v>
      </c>
      <c r="AM31" s="149">
        <f t="shared" si="15"/>
        <v>4.2243102069515865</v>
      </c>
      <c r="AN31" s="156"/>
      <c r="AO31" s="156"/>
    </row>
    <row r="32" spans="2:41" outlineLevel="1">
      <c r="E32" s="110" t="str">
        <f t="shared" si="4"/>
        <v>Draw down charge for enhancement capital expenditure in 2033</v>
      </c>
      <c r="F32" s="147">
        <f>Inputs!$V$4</f>
        <v>2033</v>
      </c>
      <c r="G32" s="69" t="str">
        <f>Inputs!G$54</f>
        <v>£m 2022/23p</v>
      </c>
      <c r="J32" s="149">
        <f t="shared" ref="J32:AM32" si="16">IF(J$4&lt;$F32, 0, IF(J$4 &lt; $F32 + INDEX($J15:$AM15, MATCH($F32, $J$4:$AM$4, 0 ) ), 1, 0 ) ) * INDEX($J16:$AM16,MATCH($F32, $J$4:$AM$4, 0) )</f>
        <v>0</v>
      </c>
      <c r="K32" s="149">
        <f t="shared" si="16"/>
        <v>0</v>
      </c>
      <c r="L32" s="149">
        <f t="shared" si="16"/>
        <v>0</v>
      </c>
      <c r="M32" s="149">
        <f t="shared" si="16"/>
        <v>0</v>
      </c>
      <c r="N32" s="149">
        <f t="shared" si="16"/>
        <v>0</v>
      </c>
      <c r="O32" s="149">
        <f t="shared" si="16"/>
        <v>0</v>
      </c>
      <c r="P32" s="149">
        <f t="shared" si="16"/>
        <v>0</v>
      </c>
      <c r="Q32" s="149">
        <f t="shared" si="16"/>
        <v>0</v>
      </c>
      <c r="R32" s="149">
        <f t="shared" si="16"/>
        <v>0</v>
      </c>
      <c r="S32" s="149">
        <f t="shared" si="16"/>
        <v>0</v>
      </c>
      <c r="T32" s="149">
        <f t="shared" si="16"/>
        <v>0</v>
      </c>
      <c r="U32" s="149">
        <f t="shared" si="16"/>
        <v>0</v>
      </c>
      <c r="V32" s="149">
        <f t="shared" si="16"/>
        <v>5.0470039693688236</v>
      </c>
      <c r="W32" s="149">
        <f t="shared" si="16"/>
        <v>5.0470039693688236</v>
      </c>
      <c r="X32" s="149">
        <f t="shared" si="16"/>
        <v>5.0470039693688236</v>
      </c>
      <c r="Y32" s="149">
        <f t="shared" si="16"/>
        <v>5.0470039693688236</v>
      </c>
      <c r="Z32" s="149">
        <f t="shared" si="16"/>
        <v>5.0470039693688236</v>
      </c>
      <c r="AA32" s="149">
        <f t="shared" si="16"/>
        <v>5.0470039693688236</v>
      </c>
      <c r="AB32" s="149">
        <f t="shared" si="16"/>
        <v>5.0470039693688236</v>
      </c>
      <c r="AC32" s="149">
        <f t="shared" si="16"/>
        <v>5.0470039693688236</v>
      </c>
      <c r="AD32" s="149">
        <f t="shared" si="16"/>
        <v>5.0470039693688236</v>
      </c>
      <c r="AE32" s="149">
        <f t="shared" si="16"/>
        <v>5.0470039693688236</v>
      </c>
      <c r="AF32" s="149">
        <f t="shared" si="16"/>
        <v>5.0470039693688236</v>
      </c>
      <c r="AG32" s="149">
        <f t="shared" si="16"/>
        <v>5.0470039693688236</v>
      </c>
      <c r="AH32" s="149">
        <f t="shared" si="16"/>
        <v>5.0470039693688236</v>
      </c>
      <c r="AI32" s="149">
        <f t="shared" si="16"/>
        <v>5.0470039693688236</v>
      </c>
      <c r="AJ32" s="149">
        <f t="shared" si="16"/>
        <v>5.0470039693688236</v>
      </c>
      <c r="AK32" s="149">
        <f t="shared" si="16"/>
        <v>5.0470039693688236</v>
      </c>
      <c r="AL32" s="149">
        <f t="shared" si="16"/>
        <v>5.0470039693688236</v>
      </c>
      <c r="AM32" s="149">
        <f t="shared" si="16"/>
        <v>5.0470039693688236</v>
      </c>
      <c r="AN32" s="156"/>
      <c r="AO32" s="156"/>
    </row>
    <row r="33" spans="5:41" outlineLevel="1">
      <c r="E33" s="110" t="str">
        <f t="shared" si="4"/>
        <v>Draw down charge for enhancement capital expenditure in 2034</v>
      </c>
      <c r="F33" s="147">
        <f>Inputs!$W$4</f>
        <v>2034</v>
      </c>
      <c r="G33" s="69" t="str">
        <f>Inputs!G$54</f>
        <v>£m 2022/23p</v>
      </c>
      <c r="J33" s="149">
        <f t="shared" ref="J33:AM33" si="17">IF(J$4&lt;$F33, 0, IF(J$4 &lt; $F33 + INDEX($J15:$AM15, MATCH($F33, $J$4:$AM$4, 0 ) ), 1, 0 ) ) * INDEX($J16:$AM16,MATCH($F33, $J$4:$AM$4, 0) )</f>
        <v>0</v>
      </c>
      <c r="K33" s="149">
        <f t="shared" si="17"/>
        <v>0</v>
      </c>
      <c r="L33" s="149">
        <f t="shared" si="17"/>
        <v>0</v>
      </c>
      <c r="M33" s="149">
        <f t="shared" si="17"/>
        <v>0</v>
      </c>
      <c r="N33" s="149">
        <f t="shared" si="17"/>
        <v>0</v>
      </c>
      <c r="O33" s="149">
        <f t="shared" si="17"/>
        <v>0</v>
      </c>
      <c r="P33" s="149">
        <f t="shared" si="17"/>
        <v>0</v>
      </c>
      <c r="Q33" s="149">
        <f t="shared" si="17"/>
        <v>0</v>
      </c>
      <c r="R33" s="149">
        <f t="shared" si="17"/>
        <v>0</v>
      </c>
      <c r="S33" s="149">
        <f t="shared" si="17"/>
        <v>0</v>
      </c>
      <c r="T33" s="149">
        <f t="shared" si="17"/>
        <v>0</v>
      </c>
      <c r="U33" s="149">
        <f t="shared" si="17"/>
        <v>0</v>
      </c>
      <c r="V33" s="149">
        <f t="shared" si="17"/>
        <v>0</v>
      </c>
      <c r="W33" s="149">
        <f t="shared" si="17"/>
        <v>5.3715508330132753</v>
      </c>
      <c r="X33" s="149">
        <f t="shared" si="17"/>
        <v>5.3715508330132753</v>
      </c>
      <c r="Y33" s="149">
        <f t="shared" si="17"/>
        <v>5.3715508330132753</v>
      </c>
      <c r="Z33" s="149">
        <f t="shared" si="17"/>
        <v>5.3715508330132753</v>
      </c>
      <c r="AA33" s="149">
        <f t="shared" si="17"/>
        <v>5.3715508330132753</v>
      </c>
      <c r="AB33" s="149">
        <f t="shared" si="17"/>
        <v>5.3715508330132753</v>
      </c>
      <c r="AC33" s="149">
        <f t="shared" si="17"/>
        <v>5.3715508330132753</v>
      </c>
      <c r="AD33" s="149">
        <f t="shared" si="17"/>
        <v>5.3715508330132753</v>
      </c>
      <c r="AE33" s="149">
        <f t="shared" si="17"/>
        <v>5.3715508330132753</v>
      </c>
      <c r="AF33" s="149">
        <f t="shared" si="17"/>
        <v>5.3715508330132753</v>
      </c>
      <c r="AG33" s="149">
        <f t="shared" si="17"/>
        <v>5.3715508330132753</v>
      </c>
      <c r="AH33" s="149">
        <f t="shared" si="17"/>
        <v>5.3715508330132753</v>
      </c>
      <c r="AI33" s="149">
        <f t="shared" si="17"/>
        <v>5.3715508330132753</v>
      </c>
      <c r="AJ33" s="149">
        <f t="shared" si="17"/>
        <v>5.3715508330132753</v>
      </c>
      <c r="AK33" s="149">
        <f t="shared" si="17"/>
        <v>5.3715508330132753</v>
      </c>
      <c r="AL33" s="149">
        <f t="shared" si="17"/>
        <v>5.3715508330132753</v>
      </c>
      <c r="AM33" s="149">
        <f t="shared" si="17"/>
        <v>5.3715508330132753</v>
      </c>
      <c r="AN33" s="156"/>
      <c r="AO33" s="156"/>
    </row>
    <row r="34" spans="5:41" outlineLevel="1">
      <c r="E34" s="110" t="str">
        <f t="shared" si="4"/>
        <v>Draw down charge for enhancement capital expenditure in 2035</v>
      </c>
      <c r="F34" s="147">
        <f>Inputs!$X$4</f>
        <v>2035</v>
      </c>
      <c r="G34" s="69" t="str">
        <f>Inputs!G$54</f>
        <v>£m 2022/23p</v>
      </c>
      <c r="J34" s="149">
        <f t="shared" ref="J34:AM34" si="18">IF(J$4&lt;$F34, 0, IF(J$4 &lt; $F34 + INDEX($J15:$AM15, MATCH($F34, $J$4:$AM$4, 0 ) ), 1, 0 ) ) * INDEX($J16:$AM16,MATCH($F34, $J$4:$AM$4, 0) )</f>
        <v>0</v>
      </c>
      <c r="K34" s="149">
        <f t="shared" si="18"/>
        <v>0</v>
      </c>
      <c r="L34" s="149">
        <f t="shared" si="18"/>
        <v>0</v>
      </c>
      <c r="M34" s="149">
        <f t="shared" si="18"/>
        <v>0</v>
      </c>
      <c r="N34" s="149">
        <f t="shared" si="18"/>
        <v>0</v>
      </c>
      <c r="O34" s="149">
        <f t="shared" si="18"/>
        <v>0</v>
      </c>
      <c r="P34" s="149">
        <f t="shared" si="18"/>
        <v>0</v>
      </c>
      <c r="Q34" s="149">
        <f t="shared" si="18"/>
        <v>0</v>
      </c>
      <c r="R34" s="149">
        <f t="shared" si="18"/>
        <v>0</v>
      </c>
      <c r="S34" s="149">
        <f t="shared" si="18"/>
        <v>0</v>
      </c>
      <c r="T34" s="149">
        <f t="shared" si="18"/>
        <v>0</v>
      </c>
      <c r="U34" s="149">
        <f t="shared" si="18"/>
        <v>0</v>
      </c>
      <c r="V34" s="149">
        <f t="shared" si="18"/>
        <v>0</v>
      </c>
      <c r="W34" s="149">
        <f t="shared" si="18"/>
        <v>0</v>
      </c>
      <c r="X34" s="149">
        <f t="shared" si="18"/>
        <v>5.825133260268764</v>
      </c>
      <c r="Y34" s="149">
        <f t="shared" si="18"/>
        <v>5.825133260268764</v>
      </c>
      <c r="Z34" s="149">
        <f t="shared" si="18"/>
        <v>5.825133260268764</v>
      </c>
      <c r="AA34" s="149">
        <f t="shared" si="18"/>
        <v>5.825133260268764</v>
      </c>
      <c r="AB34" s="149">
        <f t="shared" si="18"/>
        <v>5.825133260268764</v>
      </c>
      <c r="AC34" s="149">
        <f t="shared" si="18"/>
        <v>5.825133260268764</v>
      </c>
      <c r="AD34" s="149">
        <f t="shared" si="18"/>
        <v>5.825133260268764</v>
      </c>
      <c r="AE34" s="149">
        <f t="shared" si="18"/>
        <v>5.825133260268764</v>
      </c>
      <c r="AF34" s="149">
        <f t="shared" si="18"/>
        <v>5.825133260268764</v>
      </c>
      <c r="AG34" s="149">
        <f t="shared" si="18"/>
        <v>5.825133260268764</v>
      </c>
      <c r="AH34" s="149">
        <f t="shared" si="18"/>
        <v>5.825133260268764</v>
      </c>
      <c r="AI34" s="149">
        <f t="shared" si="18"/>
        <v>5.825133260268764</v>
      </c>
      <c r="AJ34" s="149">
        <f t="shared" si="18"/>
        <v>5.825133260268764</v>
      </c>
      <c r="AK34" s="149">
        <f t="shared" si="18"/>
        <v>5.825133260268764</v>
      </c>
      <c r="AL34" s="149">
        <f t="shared" si="18"/>
        <v>5.825133260268764</v>
      </c>
      <c r="AM34" s="149">
        <f t="shared" si="18"/>
        <v>5.825133260268764</v>
      </c>
      <c r="AN34" s="156"/>
      <c r="AO34" s="156"/>
    </row>
    <row r="35" spans="5:41" outlineLevel="1">
      <c r="E35" s="110" t="str">
        <f t="shared" si="4"/>
        <v>Draw down charge for enhancement capital expenditure in 2036</v>
      </c>
      <c r="F35" s="147">
        <f>Inputs!$Y$4</f>
        <v>2036</v>
      </c>
      <c r="G35" s="69" t="str">
        <f>Inputs!G$54</f>
        <v>£m 2022/23p</v>
      </c>
      <c r="J35" s="149">
        <f t="shared" ref="J35:AM35" si="19">IF(J$4&lt;$F35, 0, IF(J$4 &lt; $F35 + INDEX($J15:$AM15, MATCH($F35, $J$4:$AM$4, 0 ) ), 1, 0 ) ) * INDEX($J16:$AM16,MATCH($F35, $J$4:$AM$4, 0) )</f>
        <v>0</v>
      </c>
      <c r="K35" s="149">
        <f t="shared" si="19"/>
        <v>0</v>
      </c>
      <c r="L35" s="149">
        <f t="shared" si="19"/>
        <v>0</v>
      </c>
      <c r="M35" s="149">
        <f t="shared" si="19"/>
        <v>0</v>
      </c>
      <c r="N35" s="149">
        <f t="shared" si="19"/>
        <v>0</v>
      </c>
      <c r="O35" s="149">
        <f t="shared" si="19"/>
        <v>0</v>
      </c>
      <c r="P35" s="149">
        <f t="shared" si="19"/>
        <v>0</v>
      </c>
      <c r="Q35" s="149">
        <f t="shared" si="19"/>
        <v>0</v>
      </c>
      <c r="R35" s="149">
        <f t="shared" si="19"/>
        <v>0</v>
      </c>
      <c r="S35" s="149">
        <f t="shared" si="19"/>
        <v>0</v>
      </c>
      <c r="T35" s="149">
        <f t="shared" si="19"/>
        <v>0</v>
      </c>
      <c r="U35" s="149">
        <f t="shared" si="19"/>
        <v>0</v>
      </c>
      <c r="V35" s="149">
        <f t="shared" si="19"/>
        <v>0</v>
      </c>
      <c r="W35" s="149">
        <f t="shared" si="19"/>
        <v>0</v>
      </c>
      <c r="X35" s="149">
        <f t="shared" si="19"/>
        <v>0</v>
      </c>
      <c r="Y35" s="149">
        <f t="shared" si="19"/>
        <v>2.0060272306055937</v>
      </c>
      <c r="Z35" s="149">
        <f t="shared" si="19"/>
        <v>2.0060272306055937</v>
      </c>
      <c r="AA35" s="149">
        <f t="shared" si="19"/>
        <v>2.0060272306055937</v>
      </c>
      <c r="AB35" s="149">
        <f t="shared" si="19"/>
        <v>2.0060272306055937</v>
      </c>
      <c r="AC35" s="149">
        <f t="shared" si="19"/>
        <v>2.0060272306055937</v>
      </c>
      <c r="AD35" s="149">
        <f t="shared" si="19"/>
        <v>2.0060272306055937</v>
      </c>
      <c r="AE35" s="149">
        <f t="shared" si="19"/>
        <v>2.0060272306055937</v>
      </c>
      <c r="AF35" s="149">
        <f t="shared" si="19"/>
        <v>2.0060272306055937</v>
      </c>
      <c r="AG35" s="149">
        <f t="shared" si="19"/>
        <v>2.0060272306055937</v>
      </c>
      <c r="AH35" s="149">
        <f t="shared" si="19"/>
        <v>2.0060272306055937</v>
      </c>
      <c r="AI35" s="149">
        <f t="shared" si="19"/>
        <v>2.0060272306055937</v>
      </c>
      <c r="AJ35" s="149">
        <f t="shared" si="19"/>
        <v>2.0060272306055937</v>
      </c>
      <c r="AK35" s="149">
        <f t="shared" si="19"/>
        <v>2.0060272306055937</v>
      </c>
      <c r="AL35" s="149">
        <f t="shared" si="19"/>
        <v>2.0060272306055937</v>
      </c>
      <c r="AM35" s="149">
        <f t="shared" si="19"/>
        <v>2.0060272306055937</v>
      </c>
      <c r="AN35" s="156"/>
      <c r="AO35" s="156"/>
    </row>
    <row r="36" spans="5:41" outlineLevel="1">
      <c r="E36" s="110" t="str">
        <f t="shared" si="4"/>
        <v>Draw down charge for enhancement capital expenditure in 2037</v>
      </c>
      <c r="F36" s="147">
        <f>Inputs!$Z$4</f>
        <v>2037</v>
      </c>
      <c r="G36" s="69" t="str">
        <f>Inputs!G$54</f>
        <v>£m 2022/23p</v>
      </c>
      <c r="J36" s="149">
        <f t="shared" ref="J36:AM36" si="20">IF(J$4&lt;$F36, 0, IF(J$4 &lt; $F36 + INDEX($J15:$AM15, MATCH($F36, $J$4:$AM$4, 0 ) ), 1, 0 ) ) * INDEX($J16:$AM16,MATCH($F36, $J$4:$AM$4, 0) )</f>
        <v>0</v>
      </c>
      <c r="K36" s="149">
        <f t="shared" si="20"/>
        <v>0</v>
      </c>
      <c r="L36" s="149">
        <f t="shared" si="20"/>
        <v>0</v>
      </c>
      <c r="M36" s="149">
        <f t="shared" si="20"/>
        <v>0</v>
      </c>
      <c r="N36" s="149">
        <f t="shared" si="20"/>
        <v>0</v>
      </c>
      <c r="O36" s="149">
        <f t="shared" si="20"/>
        <v>0</v>
      </c>
      <c r="P36" s="149">
        <f t="shared" si="20"/>
        <v>0</v>
      </c>
      <c r="Q36" s="149">
        <f t="shared" si="20"/>
        <v>0</v>
      </c>
      <c r="R36" s="149">
        <f t="shared" si="20"/>
        <v>0</v>
      </c>
      <c r="S36" s="149">
        <f t="shared" si="20"/>
        <v>0</v>
      </c>
      <c r="T36" s="149">
        <f t="shared" si="20"/>
        <v>0</v>
      </c>
      <c r="U36" s="149">
        <f t="shared" si="20"/>
        <v>0</v>
      </c>
      <c r="V36" s="149">
        <f t="shared" si="20"/>
        <v>0</v>
      </c>
      <c r="W36" s="149">
        <f t="shared" si="20"/>
        <v>0</v>
      </c>
      <c r="X36" s="149">
        <f t="shared" si="20"/>
        <v>0</v>
      </c>
      <c r="Y36" s="149">
        <f t="shared" si="20"/>
        <v>0</v>
      </c>
      <c r="Z36" s="149">
        <f t="shared" si="20"/>
        <v>1.3125895698662613</v>
      </c>
      <c r="AA36" s="149">
        <f t="shared" si="20"/>
        <v>1.3125895698662613</v>
      </c>
      <c r="AB36" s="149">
        <f t="shared" si="20"/>
        <v>1.3125895698662613</v>
      </c>
      <c r="AC36" s="149">
        <f t="shared" si="20"/>
        <v>1.3125895698662613</v>
      </c>
      <c r="AD36" s="149">
        <f t="shared" si="20"/>
        <v>1.3125895698662613</v>
      </c>
      <c r="AE36" s="149">
        <f t="shared" si="20"/>
        <v>1.3125895698662613</v>
      </c>
      <c r="AF36" s="149">
        <f t="shared" si="20"/>
        <v>1.3125895698662613</v>
      </c>
      <c r="AG36" s="149">
        <f t="shared" si="20"/>
        <v>1.3125895698662613</v>
      </c>
      <c r="AH36" s="149">
        <f t="shared" si="20"/>
        <v>1.3125895698662613</v>
      </c>
      <c r="AI36" s="149">
        <f t="shared" si="20"/>
        <v>1.3125895698662613</v>
      </c>
      <c r="AJ36" s="149">
        <f t="shared" si="20"/>
        <v>1.3125895698662613</v>
      </c>
      <c r="AK36" s="149">
        <f t="shared" si="20"/>
        <v>1.3125895698662613</v>
      </c>
      <c r="AL36" s="149">
        <f t="shared" si="20"/>
        <v>1.3125895698662613</v>
      </c>
      <c r="AM36" s="149">
        <f t="shared" si="20"/>
        <v>1.3125895698662613</v>
      </c>
      <c r="AN36" s="156"/>
      <c r="AO36" s="156"/>
    </row>
    <row r="37" spans="5:41" outlineLevel="1">
      <c r="E37" s="110" t="str">
        <f t="shared" si="4"/>
        <v>Draw down charge for enhancement capital expenditure in 2038</v>
      </c>
      <c r="F37" s="147">
        <f>Inputs!$AA$4</f>
        <v>2038</v>
      </c>
      <c r="G37" s="69" t="str">
        <f>Inputs!G$54</f>
        <v>£m 2022/23p</v>
      </c>
      <c r="J37" s="149">
        <f t="shared" ref="J37:AM37" si="21">IF(J$4&lt;$F37, 0, IF(J$4 &lt; $F37 + INDEX($J15:$AM15, MATCH($F37, $J$4:$AM$4, 0 ) ), 1, 0 ) ) * INDEX($J16:$AM16,MATCH($F37, $J$4:$AM$4, 0) )</f>
        <v>0</v>
      </c>
      <c r="K37" s="149">
        <f t="shared" si="21"/>
        <v>0</v>
      </c>
      <c r="L37" s="149">
        <f t="shared" si="21"/>
        <v>0</v>
      </c>
      <c r="M37" s="149">
        <f t="shared" si="21"/>
        <v>0</v>
      </c>
      <c r="N37" s="149">
        <f t="shared" si="21"/>
        <v>0</v>
      </c>
      <c r="O37" s="149">
        <f t="shared" si="21"/>
        <v>0</v>
      </c>
      <c r="P37" s="149">
        <f t="shared" si="21"/>
        <v>0</v>
      </c>
      <c r="Q37" s="149">
        <f t="shared" si="21"/>
        <v>0</v>
      </c>
      <c r="R37" s="149">
        <f t="shared" si="21"/>
        <v>0</v>
      </c>
      <c r="S37" s="149">
        <f t="shared" si="21"/>
        <v>0</v>
      </c>
      <c r="T37" s="149">
        <f t="shared" si="21"/>
        <v>0</v>
      </c>
      <c r="U37" s="149">
        <f t="shared" si="21"/>
        <v>0</v>
      </c>
      <c r="V37" s="149">
        <f t="shared" si="21"/>
        <v>0</v>
      </c>
      <c r="W37" s="149">
        <f t="shared" si="21"/>
        <v>0</v>
      </c>
      <c r="X37" s="149">
        <f t="shared" si="21"/>
        <v>0</v>
      </c>
      <c r="Y37" s="149">
        <f t="shared" si="21"/>
        <v>0</v>
      </c>
      <c r="Z37" s="149">
        <f t="shared" si="21"/>
        <v>0</v>
      </c>
      <c r="AA37" s="149">
        <f t="shared" si="21"/>
        <v>1.4497688123327668</v>
      </c>
      <c r="AB37" s="149">
        <f t="shared" si="21"/>
        <v>1.4497688123327668</v>
      </c>
      <c r="AC37" s="149">
        <f t="shared" si="21"/>
        <v>1.4497688123327668</v>
      </c>
      <c r="AD37" s="149">
        <f t="shared" si="21"/>
        <v>1.4497688123327668</v>
      </c>
      <c r="AE37" s="149">
        <f t="shared" si="21"/>
        <v>1.4497688123327668</v>
      </c>
      <c r="AF37" s="149">
        <f t="shared" si="21"/>
        <v>1.4497688123327668</v>
      </c>
      <c r="AG37" s="149">
        <f t="shared" si="21"/>
        <v>1.4497688123327668</v>
      </c>
      <c r="AH37" s="149">
        <f t="shared" si="21"/>
        <v>1.4497688123327668</v>
      </c>
      <c r="AI37" s="149">
        <f t="shared" si="21"/>
        <v>1.4497688123327668</v>
      </c>
      <c r="AJ37" s="149">
        <f t="shared" si="21"/>
        <v>1.4497688123327668</v>
      </c>
      <c r="AK37" s="149">
        <f t="shared" si="21"/>
        <v>1.4497688123327668</v>
      </c>
      <c r="AL37" s="149">
        <f t="shared" si="21"/>
        <v>1.4497688123327668</v>
      </c>
      <c r="AM37" s="149">
        <f t="shared" si="21"/>
        <v>1.4497688123327668</v>
      </c>
      <c r="AN37" s="156"/>
      <c r="AO37" s="156"/>
    </row>
    <row r="38" spans="5:41" outlineLevel="1">
      <c r="E38" s="110" t="str">
        <f t="shared" si="4"/>
        <v>Draw down charge for enhancement capital expenditure in 2039</v>
      </c>
      <c r="F38" s="147">
        <f>Inputs!$AB$4</f>
        <v>2039</v>
      </c>
      <c r="G38" s="69" t="str">
        <f>Inputs!G$54</f>
        <v>£m 2022/23p</v>
      </c>
      <c r="J38" s="149">
        <f t="shared" ref="J38:AM38" si="22">IF(J$4&lt;$F38, 0, IF(J$4 &lt; $F38 + INDEX($J15:$AM15, MATCH($F38, $J$4:$AM$4, 0 ) ), 1, 0 ) ) * INDEX($J16:$AM16,MATCH($F38, $J$4:$AM$4, 0) )</f>
        <v>0</v>
      </c>
      <c r="K38" s="149">
        <f t="shared" si="22"/>
        <v>0</v>
      </c>
      <c r="L38" s="149">
        <f t="shared" si="22"/>
        <v>0</v>
      </c>
      <c r="M38" s="149">
        <f t="shared" si="22"/>
        <v>0</v>
      </c>
      <c r="N38" s="149">
        <f t="shared" si="22"/>
        <v>0</v>
      </c>
      <c r="O38" s="149">
        <f t="shared" si="22"/>
        <v>0</v>
      </c>
      <c r="P38" s="149">
        <f t="shared" si="22"/>
        <v>0</v>
      </c>
      <c r="Q38" s="149">
        <f t="shared" si="22"/>
        <v>0</v>
      </c>
      <c r="R38" s="149">
        <f t="shared" si="22"/>
        <v>0</v>
      </c>
      <c r="S38" s="149">
        <f t="shared" si="22"/>
        <v>0</v>
      </c>
      <c r="T38" s="149">
        <f t="shared" si="22"/>
        <v>0</v>
      </c>
      <c r="U38" s="149">
        <f t="shared" si="22"/>
        <v>0</v>
      </c>
      <c r="V38" s="149">
        <f t="shared" si="22"/>
        <v>0</v>
      </c>
      <c r="W38" s="149">
        <f t="shared" si="22"/>
        <v>0</v>
      </c>
      <c r="X38" s="149">
        <f t="shared" si="22"/>
        <v>0</v>
      </c>
      <c r="Y38" s="149">
        <f t="shared" si="22"/>
        <v>0</v>
      </c>
      <c r="Z38" s="149">
        <f t="shared" si="22"/>
        <v>0</v>
      </c>
      <c r="AA38" s="149">
        <f t="shared" si="22"/>
        <v>0</v>
      </c>
      <c r="AB38" s="149">
        <f t="shared" si="22"/>
        <v>1.3907953713941841</v>
      </c>
      <c r="AC38" s="149">
        <f t="shared" si="22"/>
        <v>1.3907953713941841</v>
      </c>
      <c r="AD38" s="149">
        <f t="shared" si="22"/>
        <v>1.3907953713941841</v>
      </c>
      <c r="AE38" s="149">
        <f t="shared" si="22"/>
        <v>1.3907953713941841</v>
      </c>
      <c r="AF38" s="149">
        <f t="shared" si="22"/>
        <v>1.3907953713941841</v>
      </c>
      <c r="AG38" s="149">
        <f t="shared" si="22"/>
        <v>1.3907953713941841</v>
      </c>
      <c r="AH38" s="149">
        <f t="shared" si="22"/>
        <v>1.3907953713941841</v>
      </c>
      <c r="AI38" s="149">
        <f t="shared" si="22"/>
        <v>1.3907953713941841</v>
      </c>
      <c r="AJ38" s="149">
        <f t="shared" si="22"/>
        <v>1.3907953713941841</v>
      </c>
      <c r="AK38" s="149">
        <f t="shared" si="22"/>
        <v>1.3907953713941841</v>
      </c>
      <c r="AL38" s="149">
        <f t="shared" si="22"/>
        <v>1.3907953713941841</v>
      </c>
      <c r="AM38" s="149">
        <f t="shared" si="22"/>
        <v>1.3907953713941841</v>
      </c>
      <c r="AN38" s="156"/>
      <c r="AO38" s="156"/>
    </row>
    <row r="39" spans="5:41" outlineLevel="1">
      <c r="E39" s="110" t="str">
        <f t="shared" si="4"/>
        <v>Draw down charge for enhancement capital expenditure in 2040</v>
      </c>
      <c r="F39" s="147">
        <f>Inputs!$AC$4</f>
        <v>2040</v>
      </c>
      <c r="G39" s="69" t="str">
        <f>Inputs!G$54</f>
        <v>£m 2022/23p</v>
      </c>
      <c r="J39" s="149">
        <f t="shared" ref="J39:AM39" si="23">IF(J$4&lt;$F39, 0, IF(J$4 &lt; $F39 + INDEX($J15:$AM15, MATCH($F39, $J$4:$AM$4, 0 ) ), 1, 0 ) ) * INDEX($J16:$AM16,MATCH($F39, $J$4:$AM$4, 0) )</f>
        <v>0</v>
      </c>
      <c r="K39" s="149">
        <f t="shared" si="23"/>
        <v>0</v>
      </c>
      <c r="L39" s="149">
        <f t="shared" si="23"/>
        <v>0</v>
      </c>
      <c r="M39" s="149">
        <f t="shared" si="23"/>
        <v>0</v>
      </c>
      <c r="N39" s="149">
        <f t="shared" si="23"/>
        <v>0</v>
      </c>
      <c r="O39" s="149">
        <f t="shared" si="23"/>
        <v>0</v>
      </c>
      <c r="P39" s="149">
        <f t="shared" si="23"/>
        <v>0</v>
      </c>
      <c r="Q39" s="149">
        <f t="shared" si="23"/>
        <v>0</v>
      </c>
      <c r="R39" s="149">
        <f t="shared" si="23"/>
        <v>0</v>
      </c>
      <c r="S39" s="149">
        <f t="shared" si="23"/>
        <v>0</v>
      </c>
      <c r="T39" s="149">
        <f t="shared" si="23"/>
        <v>0</v>
      </c>
      <c r="U39" s="149">
        <f t="shared" si="23"/>
        <v>0</v>
      </c>
      <c r="V39" s="149">
        <f t="shared" si="23"/>
        <v>0</v>
      </c>
      <c r="W39" s="149">
        <f t="shared" si="23"/>
        <v>0</v>
      </c>
      <c r="X39" s="149">
        <f t="shared" si="23"/>
        <v>0</v>
      </c>
      <c r="Y39" s="149">
        <f t="shared" si="23"/>
        <v>0</v>
      </c>
      <c r="Z39" s="149">
        <f t="shared" si="23"/>
        <v>0</v>
      </c>
      <c r="AA39" s="149">
        <f t="shared" si="23"/>
        <v>0</v>
      </c>
      <c r="AB39" s="149">
        <f t="shared" si="23"/>
        <v>0</v>
      </c>
      <c r="AC39" s="149">
        <f t="shared" si="23"/>
        <v>1.3241582058155126</v>
      </c>
      <c r="AD39" s="149">
        <f t="shared" si="23"/>
        <v>1.3241582058155126</v>
      </c>
      <c r="AE39" s="149">
        <f t="shared" si="23"/>
        <v>1.3241582058155126</v>
      </c>
      <c r="AF39" s="149">
        <f t="shared" si="23"/>
        <v>1.3241582058155126</v>
      </c>
      <c r="AG39" s="149">
        <f t="shared" si="23"/>
        <v>1.3241582058155126</v>
      </c>
      <c r="AH39" s="149">
        <f t="shared" si="23"/>
        <v>1.3241582058155126</v>
      </c>
      <c r="AI39" s="149">
        <f t="shared" si="23"/>
        <v>1.3241582058155126</v>
      </c>
      <c r="AJ39" s="149">
        <f t="shared" si="23"/>
        <v>1.3241582058155126</v>
      </c>
      <c r="AK39" s="149">
        <f t="shared" si="23"/>
        <v>1.3241582058155126</v>
      </c>
      <c r="AL39" s="149">
        <f t="shared" si="23"/>
        <v>1.3241582058155126</v>
      </c>
      <c r="AM39" s="149">
        <f t="shared" si="23"/>
        <v>1.3241582058155126</v>
      </c>
      <c r="AN39" s="156"/>
      <c r="AO39" s="156"/>
    </row>
    <row r="40" spans="5:41" outlineLevel="1">
      <c r="E40" s="110" t="str">
        <f t="shared" si="4"/>
        <v>Draw down charge for enhancement capital expenditure in 2041</v>
      </c>
      <c r="F40" s="147">
        <f>Inputs!$AD$4</f>
        <v>2041</v>
      </c>
      <c r="G40" s="69" t="str">
        <f>Inputs!G$54</f>
        <v>£m 2022/23p</v>
      </c>
      <c r="J40" s="149">
        <f t="shared" ref="J40:AM40" si="24">IF(J$4&lt;$F40, 0, IF(J$4 &lt; $F40 + INDEX($J15:$AM15, MATCH($F40, $J$4:$AM$4, 0 ) ), 1, 0 ) ) * INDEX($J16:$AM16,MATCH($F40, $J$4:$AM$4, 0) )</f>
        <v>0</v>
      </c>
      <c r="K40" s="149">
        <f t="shared" si="24"/>
        <v>0</v>
      </c>
      <c r="L40" s="149">
        <f t="shared" si="24"/>
        <v>0</v>
      </c>
      <c r="M40" s="149">
        <f t="shared" si="24"/>
        <v>0</v>
      </c>
      <c r="N40" s="149">
        <f t="shared" si="24"/>
        <v>0</v>
      </c>
      <c r="O40" s="149">
        <f t="shared" si="24"/>
        <v>0</v>
      </c>
      <c r="P40" s="149">
        <f t="shared" si="24"/>
        <v>0</v>
      </c>
      <c r="Q40" s="149">
        <f t="shared" si="24"/>
        <v>0</v>
      </c>
      <c r="R40" s="149">
        <f t="shared" si="24"/>
        <v>0</v>
      </c>
      <c r="S40" s="149">
        <f t="shared" si="24"/>
        <v>0</v>
      </c>
      <c r="T40" s="149">
        <f t="shared" si="24"/>
        <v>0</v>
      </c>
      <c r="U40" s="149">
        <f t="shared" si="24"/>
        <v>0</v>
      </c>
      <c r="V40" s="149">
        <f t="shared" si="24"/>
        <v>0</v>
      </c>
      <c r="W40" s="149">
        <f t="shared" si="24"/>
        <v>0</v>
      </c>
      <c r="X40" s="149">
        <f t="shared" si="24"/>
        <v>0</v>
      </c>
      <c r="Y40" s="149">
        <f t="shared" si="24"/>
        <v>0</v>
      </c>
      <c r="Z40" s="149">
        <f t="shared" si="24"/>
        <v>0</v>
      </c>
      <c r="AA40" s="149">
        <f t="shared" si="24"/>
        <v>0</v>
      </c>
      <c r="AB40" s="149">
        <f t="shared" si="24"/>
        <v>0</v>
      </c>
      <c r="AC40" s="149">
        <f t="shared" si="24"/>
        <v>0</v>
      </c>
      <c r="AD40" s="149">
        <f t="shared" si="24"/>
        <v>1.1050177291970973</v>
      </c>
      <c r="AE40" s="149">
        <f t="shared" si="24"/>
        <v>1.1050177291970973</v>
      </c>
      <c r="AF40" s="149">
        <f t="shared" si="24"/>
        <v>1.1050177291970973</v>
      </c>
      <c r="AG40" s="149">
        <f t="shared" si="24"/>
        <v>1.1050177291970973</v>
      </c>
      <c r="AH40" s="149">
        <f t="shared" si="24"/>
        <v>1.1050177291970973</v>
      </c>
      <c r="AI40" s="149">
        <f t="shared" si="24"/>
        <v>1.1050177291970973</v>
      </c>
      <c r="AJ40" s="149">
        <f t="shared" si="24"/>
        <v>1.1050177291970973</v>
      </c>
      <c r="AK40" s="149">
        <f t="shared" si="24"/>
        <v>1.1050177291970973</v>
      </c>
      <c r="AL40" s="149">
        <f t="shared" si="24"/>
        <v>1.1050177291970973</v>
      </c>
      <c r="AM40" s="149">
        <f t="shared" si="24"/>
        <v>1.1050177291970973</v>
      </c>
      <c r="AN40" s="156"/>
      <c r="AO40" s="156"/>
    </row>
    <row r="41" spans="5:41" outlineLevel="1">
      <c r="E41" s="110" t="str">
        <f t="shared" si="4"/>
        <v>Draw down charge for enhancement capital expenditure in 2042</v>
      </c>
      <c r="F41" s="147">
        <f>Inputs!$AE$4</f>
        <v>2042</v>
      </c>
      <c r="G41" s="69" t="str">
        <f>Inputs!G$54</f>
        <v>£m 2022/23p</v>
      </c>
      <c r="J41" s="149">
        <f t="shared" ref="J41:AM41" si="25">IF(J$4&lt;$F41, 0, IF(J$4 &lt; $F41 + INDEX($J15:$AM15, MATCH($F41, $J$4:$AM$4, 0 ) ), 1, 0 ) ) * INDEX($J16:$AM16,MATCH($F41, $J$4:$AM$4, 0) )</f>
        <v>0</v>
      </c>
      <c r="K41" s="149">
        <f t="shared" si="25"/>
        <v>0</v>
      </c>
      <c r="L41" s="149">
        <f t="shared" si="25"/>
        <v>0</v>
      </c>
      <c r="M41" s="149">
        <f t="shared" si="25"/>
        <v>0</v>
      </c>
      <c r="N41" s="149">
        <f t="shared" si="25"/>
        <v>0</v>
      </c>
      <c r="O41" s="149">
        <f t="shared" si="25"/>
        <v>0</v>
      </c>
      <c r="P41" s="149">
        <f t="shared" si="25"/>
        <v>0</v>
      </c>
      <c r="Q41" s="149">
        <f t="shared" si="25"/>
        <v>0</v>
      </c>
      <c r="R41" s="149">
        <f t="shared" si="25"/>
        <v>0</v>
      </c>
      <c r="S41" s="149">
        <f t="shared" si="25"/>
        <v>0</v>
      </c>
      <c r="T41" s="149">
        <f t="shared" si="25"/>
        <v>0</v>
      </c>
      <c r="U41" s="149">
        <f t="shared" si="25"/>
        <v>0</v>
      </c>
      <c r="V41" s="149">
        <f t="shared" si="25"/>
        <v>0</v>
      </c>
      <c r="W41" s="149">
        <f t="shared" si="25"/>
        <v>0</v>
      </c>
      <c r="X41" s="149">
        <f t="shared" si="25"/>
        <v>0</v>
      </c>
      <c r="Y41" s="149">
        <f t="shared" si="25"/>
        <v>0</v>
      </c>
      <c r="Z41" s="149">
        <f t="shared" si="25"/>
        <v>0</v>
      </c>
      <c r="AA41" s="149">
        <f t="shared" si="25"/>
        <v>0</v>
      </c>
      <c r="AB41" s="149">
        <f t="shared" si="25"/>
        <v>0</v>
      </c>
      <c r="AC41" s="149">
        <f t="shared" si="25"/>
        <v>0</v>
      </c>
      <c r="AD41" s="149">
        <f t="shared" si="25"/>
        <v>0</v>
      </c>
      <c r="AE41" s="149">
        <f t="shared" si="25"/>
        <v>1.2377787895650685</v>
      </c>
      <c r="AF41" s="149">
        <f t="shared" si="25"/>
        <v>1.2377787895650685</v>
      </c>
      <c r="AG41" s="149">
        <f t="shared" si="25"/>
        <v>1.2377787895650685</v>
      </c>
      <c r="AH41" s="149">
        <f t="shared" si="25"/>
        <v>1.2377787895650685</v>
      </c>
      <c r="AI41" s="149">
        <f t="shared" si="25"/>
        <v>1.2377787895650685</v>
      </c>
      <c r="AJ41" s="149">
        <f t="shared" si="25"/>
        <v>1.2377787895650685</v>
      </c>
      <c r="AK41" s="149">
        <f t="shared" si="25"/>
        <v>1.2377787895650685</v>
      </c>
      <c r="AL41" s="149">
        <f t="shared" si="25"/>
        <v>1.2377787895650685</v>
      </c>
      <c r="AM41" s="149">
        <f t="shared" si="25"/>
        <v>1.2377787895650685</v>
      </c>
      <c r="AN41" s="156"/>
      <c r="AO41" s="156"/>
    </row>
    <row r="42" spans="5:41" outlineLevel="1">
      <c r="E42" s="110" t="str">
        <f t="shared" si="4"/>
        <v>Draw down charge for enhancement capital expenditure in 2043</v>
      </c>
      <c r="F42" s="147">
        <f>Inputs!$AF$4</f>
        <v>2043</v>
      </c>
      <c r="G42" s="69" t="str">
        <f>Inputs!G$54</f>
        <v>£m 2022/23p</v>
      </c>
      <c r="J42" s="149">
        <f t="shared" ref="J42:AM42" si="26">IF(J$4&lt;$F42, 0, IF(J$4 &lt; $F42 + INDEX($J15:$AM15, MATCH($F42, $J$4:$AM$4, 0 ) ), 1, 0 ) ) * INDEX($J16:$AM16,MATCH($F42, $J$4:$AM$4, 0) )</f>
        <v>0</v>
      </c>
      <c r="K42" s="149">
        <f t="shared" si="26"/>
        <v>0</v>
      </c>
      <c r="L42" s="149">
        <f t="shared" si="26"/>
        <v>0</v>
      </c>
      <c r="M42" s="149">
        <f t="shared" si="26"/>
        <v>0</v>
      </c>
      <c r="N42" s="149">
        <f t="shared" si="26"/>
        <v>0</v>
      </c>
      <c r="O42" s="149">
        <f t="shared" si="26"/>
        <v>0</v>
      </c>
      <c r="P42" s="149">
        <f t="shared" si="26"/>
        <v>0</v>
      </c>
      <c r="Q42" s="149">
        <f t="shared" si="26"/>
        <v>0</v>
      </c>
      <c r="R42" s="149">
        <f t="shared" si="26"/>
        <v>0</v>
      </c>
      <c r="S42" s="149">
        <f t="shared" si="26"/>
        <v>0</v>
      </c>
      <c r="T42" s="149">
        <f t="shared" si="26"/>
        <v>0</v>
      </c>
      <c r="U42" s="149">
        <f t="shared" si="26"/>
        <v>0</v>
      </c>
      <c r="V42" s="149">
        <f t="shared" si="26"/>
        <v>0</v>
      </c>
      <c r="W42" s="149">
        <f t="shared" si="26"/>
        <v>0</v>
      </c>
      <c r="X42" s="149">
        <f t="shared" si="26"/>
        <v>0</v>
      </c>
      <c r="Y42" s="149">
        <f t="shared" si="26"/>
        <v>0</v>
      </c>
      <c r="Z42" s="149">
        <f t="shared" si="26"/>
        <v>0</v>
      </c>
      <c r="AA42" s="149">
        <f t="shared" si="26"/>
        <v>0</v>
      </c>
      <c r="AB42" s="149">
        <f t="shared" si="26"/>
        <v>0</v>
      </c>
      <c r="AC42" s="149">
        <f t="shared" si="26"/>
        <v>0</v>
      </c>
      <c r="AD42" s="149">
        <f t="shared" si="26"/>
        <v>0</v>
      </c>
      <c r="AE42" s="149">
        <f t="shared" si="26"/>
        <v>0</v>
      </c>
      <c r="AF42" s="149">
        <f t="shared" si="26"/>
        <v>1.3509018912581507</v>
      </c>
      <c r="AG42" s="149">
        <f t="shared" si="26"/>
        <v>1.3509018912581507</v>
      </c>
      <c r="AH42" s="149">
        <f t="shared" si="26"/>
        <v>1.3509018912581507</v>
      </c>
      <c r="AI42" s="149">
        <f t="shared" si="26"/>
        <v>1.3509018912581507</v>
      </c>
      <c r="AJ42" s="149">
        <f t="shared" si="26"/>
        <v>1.3509018912581507</v>
      </c>
      <c r="AK42" s="149">
        <f t="shared" si="26"/>
        <v>1.3509018912581507</v>
      </c>
      <c r="AL42" s="149">
        <f t="shared" si="26"/>
        <v>1.3509018912581507</v>
      </c>
      <c r="AM42" s="149">
        <f t="shared" si="26"/>
        <v>1.3509018912581507</v>
      </c>
      <c r="AN42" s="156"/>
      <c r="AO42" s="156"/>
    </row>
    <row r="43" spans="5:41" outlineLevel="1">
      <c r="E43" s="110" t="str">
        <f t="shared" si="4"/>
        <v>Draw down charge for enhancement capital expenditure in 2044</v>
      </c>
      <c r="F43" s="147">
        <f>Inputs!$AG$4</f>
        <v>2044</v>
      </c>
      <c r="G43" s="69" t="str">
        <f>Inputs!G$54</f>
        <v>£m 2022/23p</v>
      </c>
      <c r="J43" s="149">
        <f t="shared" ref="J43:AM43" si="27">IF(J$4&lt;$F43, 0, IF(J$4 &lt; $F43 + INDEX($J15:$AM15, MATCH($F43, $J$4:$AM$4, 0 ) ), 1, 0 ) ) * INDEX($J16:$AM16,MATCH($F43, $J$4:$AM$4, 0) )</f>
        <v>0</v>
      </c>
      <c r="K43" s="149">
        <f t="shared" si="27"/>
        <v>0</v>
      </c>
      <c r="L43" s="149">
        <f t="shared" si="27"/>
        <v>0</v>
      </c>
      <c r="M43" s="149">
        <f t="shared" si="27"/>
        <v>0</v>
      </c>
      <c r="N43" s="149">
        <f t="shared" si="27"/>
        <v>0</v>
      </c>
      <c r="O43" s="149">
        <f t="shared" si="27"/>
        <v>0</v>
      </c>
      <c r="P43" s="149">
        <f t="shared" si="27"/>
        <v>0</v>
      </c>
      <c r="Q43" s="149">
        <f t="shared" si="27"/>
        <v>0</v>
      </c>
      <c r="R43" s="149">
        <f t="shared" si="27"/>
        <v>0</v>
      </c>
      <c r="S43" s="149">
        <f t="shared" si="27"/>
        <v>0</v>
      </c>
      <c r="T43" s="149">
        <f t="shared" si="27"/>
        <v>0</v>
      </c>
      <c r="U43" s="149">
        <f t="shared" si="27"/>
        <v>0</v>
      </c>
      <c r="V43" s="149">
        <f t="shared" si="27"/>
        <v>0</v>
      </c>
      <c r="W43" s="149">
        <f t="shared" si="27"/>
        <v>0</v>
      </c>
      <c r="X43" s="149">
        <f t="shared" si="27"/>
        <v>0</v>
      </c>
      <c r="Y43" s="149">
        <f t="shared" si="27"/>
        <v>0</v>
      </c>
      <c r="Z43" s="149">
        <f t="shared" si="27"/>
        <v>0</v>
      </c>
      <c r="AA43" s="149">
        <f t="shared" si="27"/>
        <v>0</v>
      </c>
      <c r="AB43" s="149">
        <f t="shared" si="27"/>
        <v>0</v>
      </c>
      <c r="AC43" s="149">
        <f t="shared" si="27"/>
        <v>0</v>
      </c>
      <c r="AD43" s="149">
        <f t="shared" si="27"/>
        <v>0</v>
      </c>
      <c r="AE43" s="149">
        <f t="shared" si="27"/>
        <v>0</v>
      </c>
      <c r="AF43" s="149">
        <f t="shared" si="27"/>
        <v>0</v>
      </c>
      <c r="AG43" s="149">
        <f t="shared" si="27"/>
        <v>1.4087137324616525</v>
      </c>
      <c r="AH43" s="149">
        <f t="shared" si="27"/>
        <v>1.4087137324616525</v>
      </c>
      <c r="AI43" s="149">
        <f t="shared" si="27"/>
        <v>1.4087137324616525</v>
      </c>
      <c r="AJ43" s="149">
        <f t="shared" si="27"/>
        <v>1.4087137324616525</v>
      </c>
      <c r="AK43" s="149">
        <f t="shared" si="27"/>
        <v>1.4087137324616525</v>
      </c>
      <c r="AL43" s="149">
        <f t="shared" si="27"/>
        <v>1.4087137324616525</v>
      </c>
      <c r="AM43" s="149">
        <f t="shared" si="27"/>
        <v>1.4087137324616525</v>
      </c>
      <c r="AN43" s="156"/>
      <c r="AO43" s="156"/>
    </row>
    <row r="44" spans="5:41" outlineLevel="1">
      <c r="E44" s="110" t="str">
        <f t="shared" si="4"/>
        <v>Draw down charge for enhancement capital expenditure in 2045</v>
      </c>
      <c r="F44" s="147">
        <f>Inputs!$AH$4</f>
        <v>2045</v>
      </c>
      <c r="G44" s="69" t="str">
        <f>Inputs!G$54</f>
        <v>£m 2022/23p</v>
      </c>
      <c r="J44" s="149">
        <f t="shared" ref="J44:AM44" si="28">IF(J$4&lt;$F44, 0, IF(J$4 &lt; $F44 + INDEX($J15:$AM15, MATCH($F44, $J$4:$AM$4, 0 ) ), 1, 0 ) ) * INDEX($J16:$AM16,MATCH($F44, $J$4:$AM$4, 0) )</f>
        <v>0</v>
      </c>
      <c r="K44" s="149">
        <f t="shared" si="28"/>
        <v>0</v>
      </c>
      <c r="L44" s="149">
        <f t="shared" si="28"/>
        <v>0</v>
      </c>
      <c r="M44" s="149">
        <f t="shared" si="28"/>
        <v>0</v>
      </c>
      <c r="N44" s="149">
        <f t="shared" si="28"/>
        <v>0</v>
      </c>
      <c r="O44" s="149">
        <f t="shared" si="28"/>
        <v>0</v>
      </c>
      <c r="P44" s="149">
        <f t="shared" si="28"/>
        <v>0</v>
      </c>
      <c r="Q44" s="149">
        <f t="shared" si="28"/>
        <v>0</v>
      </c>
      <c r="R44" s="149">
        <f t="shared" si="28"/>
        <v>0</v>
      </c>
      <c r="S44" s="149">
        <f t="shared" si="28"/>
        <v>0</v>
      </c>
      <c r="T44" s="149">
        <f t="shared" si="28"/>
        <v>0</v>
      </c>
      <c r="U44" s="149">
        <f t="shared" si="28"/>
        <v>0</v>
      </c>
      <c r="V44" s="149">
        <f t="shared" si="28"/>
        <v>0</v>
      </c>
      <c r="W44" s="149">
        <f t="shared" si="28"/>
        <v>0</v>
      </c>
      <c r="X44" s="149">
        <f t="shared" si="28"/>
        <v>0</v>
      </c>
      <c r="Y44" s="149">
        <f t="shared" si="28"/>
        <v>0</v>
      </c>
      <c r="Z44" s="149">
        <f t="shared" si="28"/>
        <v>0</v>
      </c>
      <c r="AA44" s="149">
        <f t="shared" si="28"/>
        <v>0</v>
      </c>
      <c r="AB44" s="149">
        <f t="shared" si="28"/>
        <v>0</v>
      </c>
      <c r="AC44" s="149">
        <f t="shared" si="28"/>
        <v>0</v>
      </c>
      <c r="AD44" s="149">
        <f t="shared" si="28"/>
        <v>0</v>
      </c>
      <c r="AE44" s="149">
        <f t="shared" si="28"/>
        <v>0</v>
      </c>
      <c r="AF44" s="149">
        <f t="shared" si="28"/>
        <v>0</v>
      </c>
      <c r="AG44" s="149">
        <f t="shared" si="28"/>
        <v>0</v>
      </c>
      <c r="AH44" s="149">
        <f t="shared" si="28"/>
        <v>1.3427702720411749</v>
      </c>
      <c r="AI44" s="149">
        <f t="shared" si="28"/>
        <v>1.3427702720411749</v>
      </c>
      <c r="AJ44" s="149">
        <f t="shared" si="28"/>
        <v>1.3427702720411749</v>
      </c>
      <c r="AK44" s="149">
        <f t="shared" si="28"/>
        <v>1.3427702720411749</v>
      </c>
      <c r="AL44" s="149">
        <f t="shared" si="28"/>
        <v>1.3427702720411749</v>
      </c>
      <c r="AM44" s="149">
        <f t="shared" si="28"/>
        <v>1.3427702720411749</v>
      </c>
      <c r="AN44" s="156"/>
      <c r="AO44" s="156"/>
    </row>
    <row r="45" spans="5:41" outlineLevel="1">
      <c r="E45" s="110" t="str">
        <f t="shared" si="4"/>
        <v>Draw down charge for enhancement capital expenditure in 2046</v>
      </c>
      <c r="F45" s="147">
        <f>Inputs!$AI$4</f>
        <v>2046</v>
      </c>
      <c r="G45" s="69" t="str">
        <f>Inputs!G$54</f>
        <v>£m 2022/23p</v>
      </c>
      <c r="J45" s="149">
        <f t="shared" ref="J45:AM45" si="29">IF(J$4&lt;$F45, 0, IF(J$4 &lt; $F45 + INDEX($J15:$AM15, MATCH($F45, $J$4:$AM$4, 0 ) ), 1, 0 ) ) * INDEX($J16:$AM16,MATCH($F45, $J$4:$AM$4, 0) )</f>
        <v>0</v>
      </c>
      <c r="K45" s="149">
        <f t="shared" si="29"/>
        <v>0</v>
      </c>
      <c r="L45" s="149">
        <f t="shared" si="29"/>
        <v>0</v>
      </c>
      <c r="M45" s="149">
        <f t="shared" si="29"/>
        <v>0</v>
      </c>
      <c r="N45" s="149">
        <f t="shared" si="29"/>
        <v>0</v>
      </c>
      <c r="O45" s="149">
        <f t="shared" si="29"/>
        <v>0</v>
      </c>
      <c r="P45" s="149">
        <f t="shared" si="29"/>
        <v>0</v>
      </c>
      <c r="Q45" s="149">
        <f t="shared" si="29"/>
        <v>0</v>
      </c>
      <c r="R45" s="149">
        <f t="shared" si="29"/>
        <v>0</v>
      </c>
      <c r="S45" s="149">
        <f t="shared" si="29"/>
        <v>0</v>
      </c>
      <c r="T45" s="149">
        <f t="shared" si="29"/>
        <v>0</v>
      </c>
      <c r="U45" s="149">
        <f t="shared" si="29"/>
        <v>0</v>
      </c>
      <c r="V45" s="149">
        <f t="shared" si="29"/>
        <v>0</v>
      </c>
      <c r="W45" s="149">
        <f t="shared" si="29"/>
        <v>0</v>
      </c>
      <c r="X45" s="149">
        <f t="shared" si="29"/>
        <v>0</v>
      </c>
      <c r="Y45" s="149">
        <f t="shared" si="29"/>
        <v>0</v>
      </c>
      <c r="Z45" s="149">
        <f t="shared" si="29"/>
        <v>0</v>
      </c>
      <c r="AA45" s="149">
        <f t="shared" si="29"/>
        <v>0</v>
      </c>
      <c r="AB45" s="149">
        <f t="shared" si="29"/>
        <v>0</v>
      </c>
      <c r="AC45" s="149">
        <f t="shared" si="29"/>
        <v>0</v>
      </c>
      <c r="AD45" s="149">
        <f t="shared" si="29"/>
        <v>0</v>
      </c>
      <c r="AE45" s="149">
        <f t="shared" si="29"/>
        <v>0</v>
      </c>
      <c r="AF45" s="149">
        <f t="shared" si="29"/>
        <v>0</v>
      </c>
      <c r="AG45" s="149">
        <f t="shared" si="29"/>
        <v>0</v>
      </c>
      <c r="AH45" s="149">
        <f t="shared" si="29"/>
        <v>0</v>
      </c>
      <c r="AI45" s="149">
        <f t="shared" si="29"/>
        <v>1.635286481974199</v>
      </c>
      <c r="AJ45" s="149">
        <f t="shared" si="29"/>
        <v>1.635286481974199</v>
      </c>
      <c r="AK45" s="149">
        <f t="shared" si="29"/>
        <v>1.635286481974199</v>
      </c>
      <c r="AL45" s="149">
        <f t="shared" si="29"/>
        <v>1.635286481974199</v>
      </c>
      <c r="AM45" s="149">
        <f t="shared" si="29"/>
        <v>1.635286481974199</v>
      </c>
      <c r="AN45" s="156"/>
      <c r="AO45" s="156"/>
    </row>
    <row r="46" spans="5:41" outlineLevel="1">
      <c r="E46" s="110" t="str">
        <f t="shared" si="4"/>
        <v>Draw down charge for enhancement capital expenditure in 2047</v>
      </c>
      <c r="F46" s="147">
        <f>Inputs!$AJ$4</f>
        <v>2047</v>
      </c>
      <c r="G46" s="69" t="str">
        <f>Inputs!G$54</f>
        <v>£m 2022/23p</v>
      </c>
      <c r="J46" s="149">
        <f t="shared" ref="J46:AM46" si="30">IF(J$4&lt;$F46, 0, IF(J$4 &lt; $F46 + INDEX($J15:$AM15, MATCH($F46, $J$4:$AM$4, 0 ) ), 1, 0 ) ) * INDEX($J16:$AM16,MATCH($F46, $J$4:$AM$4, 0) )</f>
        <v>0</v>
      </c>
      <c r="K46" s="149">
        <f t="shared" si="30"/>
        <v>0</v>
      </c>
      <c r="L46" s="149">
        <f t="shared" si="30"/>
        <v>0</v>
      </c>
      <c r="M46" s="149">
        <f t="shared" si="30"/>
        <v>0</v>
      </c>
      <c r="N46" s="149">
        <f t="shared" si="30"/>
        <v>0</v>
      </c>
      <c r="O46" s="149">
        <f t="shared" si="30"/>
        <v>0</v>
      </c>
      <c r="P46" s="149">
        <f t="shared" si="30"/>
        <v>0</v>
      </c>
      <c r="Q46" s="149">
        <f t="shared" si="30"/>
        <v>0</v>
      </c>
      <c r="R46" s="149">
        <f t="shared" si="30"/>
        <v>0</v>
      </c>
      <c r="S46" s="149">
        <f t="shared" si="30"/>
        <v>0</v>
      </c>
      <c r="T46" s="149">
        <f t="shared" si="30"/>
        <v>0</v>
      </c>
      <c r="U46" s="149">
        <f t="shared" si="30"/>
        <v>0</v>
      </c>
      <c r="V46" s="149">
        <f t="shared" si="30"/>
        <v>0</v>
      </c>
      <c r="W46" s="149">
        <f t="shared" si="30"/>
        <v>0</v>
      </c>
      <c r="X46" s="149">
        <f t="shared" si="30"/>
        <v>0</v>
      </c>
      <c r="Y46" s="149">
        <f t="shared" si="30"/>
        <v>0</v>
      </c>
      <c r="Z46" s="149">
        <f t="shared" si="30"/>
        <v>0</v>
      </c>
      <c r="AA46" s="149">
        <f t="shared" si="30"/>
        <v>0</v>
      </c>
      <c r="AB46" s="149">
        <f t="shared" si="30"/>
        <v>0</v>
      </c>
      <c r="AC46" s="149">
        <f t="shared" si="30"/>
        <v>0</v>
      </c>
      <c r="AD46" s="149">
        <f t="shared" si="30"/>
        <v>0</v>
      </c>
      <c r="AE46" s="149">
        <f t="shared" si="30"/>
        <v>0</v>
      </c>
      <c r="AF46" s="149">
        <f t="shared" si="30"/>
        <v>0</v>
      </c>
      <c r="AG46" s="149">
        <f t="shared" si="30"/>
        <v>0</v>
      </c>
      <c r="AH46" s="149">
        <f t="shared" si="30"/>
        <v>0</v>
      </c>
      <c r="AI46" s="149">
        <f t="shared" si="30"/>
        <v>0</v>
      </c>
      <c r="AJ46" s="149">
        <f t="shared" si="30"/>
        <v>1.8656718881956913</v>
      </c>
      <c r="AK46" s="149">
        <f t="shared" si="30"/>
        <v>1.8656718881956913</v>
      </c>
      <c r="AL46" s="149">
        <f t="shared" si="30"/>
        <v>1.8656718881956913</v>
      </c>
      <c r="AM46" s="149">
        <f t="shared" si="30"/>
        <v>1.8656718881956913</v>
      </c>
      <c r="AN46" s="156"/>
      <c r="AO46" s="156"/>
    </row>
    <row r="47" spans="5:41" outlineLevel="1">
      <c r="E47" s="110" t="str">
        <f t="shared" si="4"/>
        <v>Draw down charge for enhancement capital expenditure in 2048</v>
      </c>
      <c r="F47" s="147">
        <f>Inputs!$AK$4</f>
        <v>2048</v>
      </c>
      <c r="G47" s="69" t="str">
        <f>Inputs!G$54</f>
        <v>£m 2022/23p</v>
      </c>
      <c r="J47" s="149">
        <f t="shared" ref="J47:AM47" si="31">IF(J$4&lt;$F47, 0, IF(J$4 &lt; $F47 + INDEX($J15:$AM15, MATCH($F47, $J$4:$AM$4, 0 ) ), 1, 0 ) ) * INDEX($J16:$AM16,MATCH($F47, $J$4:$AM$4, 0) )</f>
        <v>0</v>
      </c>
      <c r="K47" s="149">
        <f t="shared" si="31"/>
        <v>0</v>
      </c>
      <c r="L47" s="149">
        <f t="shared" si="31"/>
        <v>0</v>
      </c>
      <c r="M47" s="149">
        <f t="shared" si="31"/>
        <v>0</v>
      </c>
      <c r="N47" s="149">
        <f t="shared" si="31"/>
        <v>0</v>
      </c>
      <c r="O47" s="149">
        <f t="shared" si="31"/>
        <v>0</v>
      </c>
      <c r="P47" s="149">
        <f t="shared" si="31"/>
        <v>0</v>
      </c>
      <c r="Q47" s="149">
        <f t="shared" si="31"/>
        <v>0</v>
      </c>
      <c r="R47" s="149">
        <f t="shared" si="31"/>
        <v>0</v>
      </c>
      <c r="S47" s="149">
        <f t="shared" si="31"/>
        <v>0</v>
      </c>
      <c r="T47" s="149">
        <f t="shared" si="31"/>
        <v>0</v>
      </c>
      <c r="U47" s="149">
        <f t="shared" si="31"/>
        <v>0</v>
      </c>
      <c r="V47" s="149">
        <f t="shared" si="31"/>
        <v>0</v>
      </c>
      <c r="W47" s="149">
        <f t="shared" si="31"/>
        <v>0</v>
      </c>
      <c r="X47" s="149">
        <f t="shared" si="31"/>
        <v>0</v>
      </c>
      <c r="Y47" s="149">
        <f t="shared" si="31"/>
        <v>0</v>
      </c>
      <c r="Z47" s="149">
        <f t="shared" si="31"/>
        <v>0</v>
      </c>
      <c r="AA47" s="149">
        <f t="shared" si="31"/>
        <v>0</v>
      </c>
      <c r="AB47" s="149">
        <f t="shared" si="31"/>
        <v>0</v>
      </c>
      <c r="AC47" s="149">
        <f t="shared" si="31"/>
        <v>0</v>
      </c>
      <c r="AD47" s="149">
        <f t="shared" si="31"/>
        <v>0</v>
      </c>
      <c r="AE47" s="149">
        <f t="shared" si="31"/>
        <v>0</v>
      </c>
      <c r="AF47" s="149">
        <f t="shared" si="31"/>
        <v>0</v>
      </c>
      <c r="AG47" s="149">
        <f t="shared" si="31"/>
        <v>0</v>
      </c>
      <c r="AH47" s="149">
        <f t="shared" si="31"/>
        <v>0</v>
      </c>
      <c r="AI47" s="149">
        <f t="shared" si="31"/>
        <v>0</v>
      </c>
      <c r="AJ47" s="149">
        <f t="shared" si="31"/>
        <v>0</v>
      </c>
      <c r="AK47" s="149">
        <f t="shared" si="31"/>
        <v>1.4877405325694866</v>
      </c>
      <c r="AL47" s="149">
        <f t="shared" si="31"/>
        <v>1.4877405325694866</v>
      </c>
      <c r="AM47" s="149">
        <f t="shared" si="31"/>
        <v>1.4877405325694866</v>
      </c>
      <c r="AN47" s="156"/>
      <c r="AO47" s="156"/>
    </row>
    <row r="48" spans="5:41" outlineLevel="1">
      <c r="E48" s="110" t="str">
        <f t="shared" si="4"/>
        <v>Draw down charge for enhancement capital expenditure in 2049</v>
      </c>
      <c r="F48" s="147">
        <f>Inputs!$AL$4</f>
        <v>2049</v>
      </c>
      <c r="G48" s="69" t="str">
        <f>Inputs!G$54</f>
        <v>£m 2022/23p</v>
      </c>
      <c r="J48" s="149">
        <f t="shared" ref="J48:AM48" si="32">IF(J$4&lt;$F48, 0, IF(J$4 &lt; $F48 + INDEX($J15:$AM15, MATCH($F48, $J$4:$AM$4, 0 ) ), 1, 0 ) ) * INDEX($J16:$AM16,MATCH($F48, $J$4:$AM$4, 0) )</f>
        <v>0</v>
      </c>
      <c r="K48" s="149">
        <f t="shared" si="32"/>
        <v>0</v>
      </c>
      <c r="L48" s="149">
        <f t="shared" si="32"/>
        <v>0</v>
      </c>
      <c r="M48" s="149">
        <f t="shared" si="32"/>
        <v>0</v>
      </c>
      <c r="N48" s="149">
        <f t="shared" si="32"/>
        <v>0</v>
      </c>
      <c r="O48" s="149">
        <f t="shared" si="32"/>
        <v>0</v>
      </c>
      <c r="P48" s="149">
        <f t="shared" si="32"/>
        <v>0</v>
      </c>
      <c r="Q48" s="149">
        <f t="shared" si="32"/>
        <v>0</v>
      </c>
      <c r="R48" s="149">
        <f t="shared" si="32"/>
        <v>0</v>
      </c>
      <c r="S48" s="149">
        <f t="shared" si="32"/>
        <v>0</v>
      </c>
      <c r="T48" s="149">
        <f t="shared" si="32"/>
        <v>0</v>
      </c>
      <c r="U48" s="149">
        <f t="shared" si="32"/>
        <v>0</v>
      </c>
      <c r="V48" s="149">
        <f t="shared" si="32"/>
        <v>0</v>
      </c>
      <c r="W48" s="149">
        <f t="shared" si="32"/>
        <v>0</v>
      </c>
      <c r="X48" s="149">
        <f t="shared" si="32"/>
        <v>0</v>
      </c>
      <c r="Y48" s="149">
        <f t="shared" si="32"/>
        <v>0</v>
      </c>
      <c r="Z48" s="149">
        <f t="shared" si="32"/>
        <v>0</v>
      </c>
      <c r="AA48" s="149">
        <f t="shared" si="32"/>
        <v>0</v>
      </c>
      <c r="AB48" s="149">
        <f t="shared" si="32"/>
        <v>0</v>
      </c>
      <c r="AC48" s="149">
        <f t="shared" si="32"/>
        <v>0</v>
      </c>
      <c r="AD48" s="149">
        <f t="shared" si="32"/>
        <v>0</v>
      </c>
      <c r="AE48" s="149">
        <f t="shared" si="32"/>
        <v>0</v>
      </c>
      <c r="AF48" s="149">
        <f t="shared" si="32"/>
        <v>0</v>
      </c>
      <c r="AG48" s="149">
        <f t="shared" si="32"/>
        <v>0</v>
      </c>
      <c r="AH48" s="149">
        <f t="shared" si="32"/>
        <v>0</v>
      </c>
      <c r="AI48" s="149">
        <f t="shared" si="32"/>
        <v>0</v>
      </c>
      <c r="AJ48" s="149">
        <f t="shared" si="32"/>
        <v>0</v>
      </c>
      <c r="AK48" s="149">
        <f t="shared" si="32"/>
        <v>0</v>
      </c>
      <c r="AL48" s="149">
        <f t="shared" si="32"/>
        <v>1.3700780794641338</v>
      </c>
      <c r="AM48" s="149">
        <f t="shared" si="32"/>
        <v>1.3700780794641338</v>
      </c>
      <c r="AN48" s="156"/>
      <c r="AO48" s="156"/>
    </row>
    <row r="49" spans="2:41" outlineLevel="1">
      <c r="E49" s="110" t="str">
        <f t="shared" si="4"/>
        <v>Draw down charge for enhancement capital expenditure in 2050</v>
      </c>
      <c r="F49" s="147">
        <f>Inputs!$AM$4</f>
        <v>2050</v>
      </c>
      <c r="G49" s="69" t="str">
        <f>Inputs!G$54</f>
        <v>£m 2022/23p</v>
      </c>
      <c r="J49" s="149">
        <f t="shared" ref="J49:AM49" si="33">IF(J$4&lt;$F49, 0, IF(J$4 &lt; $F49 + INDEX($J15:$AM15, MATCH($F49, $J$4:$AM$4, 0 ) ), 1, 0 ) ) * INDEX($J16:$AM16,MATCH($F49, $J$4:$AM$4, 0) )</f>
        <v>0</v>
      </c>
      <c r="K49" s="149">
        <f t="shared" si="33"/>
        <v>0</v>
      </c>
      <c r="L49" s="149">
        <f t="shared" si="33"/>
        <v>0</v>
      </c>
      <c r="M49" s="149">
        <f t="shared" si="33"/>
        <v>0</v>
      </c>
      <c r="N49" s="149">
        <f t="shared" si="33"/>
        <v>0</v>
      </c>
      <c r="O49" s="149">
        <f t="shared" si="33"/>
        <v>0</v>
      </c>
      <c r="P49" s="149">
        <f t="shared" si="33"/>
        <v>0</v>
      </c>
      <c r="Q49" s="149">
        <f t="shared" si="33"/>
        <v>0</v>
      </c>
      <c r="R49" s="149">
        <f t="shared" si="33"/>
        <v>0</v>
      </c>
      <c r="S49" s="149">
        <f t="shared" si="33"/>
        <v>0</v>
      </c>
      <c r="T49" s="149">
        <f t="shared" si="33"/>
        <v>0</v>
      </c>
      <c r="U49" s="149">
        <f t="shared" si="33"/>
        <v>0</v>
      </c>
      <c r="V49" s="149">
        <f t="shared" si="33"/>
        <v>0</v>
      </c>
      <c r="W49" s="149">
        <f t="shared" si="33"/>
        <v>0</v>
      </c>
      <c r="X49" s="149">
        <f t="shared" si="33"/>
        <v>0</v>
      </c>
      <c r="Y49" s="149">
        <f t="shared" si="33"/>
        <v>0</v>
      </c>
      <c r="Z49" s="149">
        <f t="shared" si="33"/>
        <v>0</v>
      </c>
      <c r="AA49" s="149">
        <f t="shared" si="33"/>
        <v>0</v>
      </c>
      <c r="AB49" s="149">
        <f t="shared" si="33"/>
        <v>0</v>
      </c>
      <c r="AC49" s="149">
        <f t="shared" si="33"/>
        <v>0</v>
      </c>
      <c r="AD49" s="149">
        <f t="shared" si="33"/>
        <v>0</v>
      </c>
      <c r="AE49" s="149">
        <f t="shared" si="33"/>
        <v>0</v>
      </c>
      <c r="AF49" s="149">
        <f t="shared" si="33"/>
        <v>0</v>
      </c>
      <c r="AG49" s="149">
        <f t="shared" si="33"/>
        <v>0</v>
      </c>
      <c r="AH49" s="149">
        <f t="shared" si="33"/>
        <v>0</v>
      </c>
      <c r="AI49" s="149">
        <f t="shared" si="33"/>
        <v>0</v>
      </c>
      <c r="AJ49" s="149">
        <f t="shared" si="33"/>
        <v>0</v>
      </c>
      <c r="AK49" s="149">
        <f t="shared" si="33"/>
        <v>0</v>
      </c>
      <c r="AL49" s="149">
        <f t="shared" si="33"/>
        <v>0</v>
      </c>
      <c r="AM49" s="149">
        <f t="shared" si="33"/>
        <v>1.1347531751627455</v>
      </c>
      <c r="AN49" s="156"/>
      <c r="AO49" s="156"/>
    </row>
    <row r="50" spans="2:41" outlineLevel="1">
      <c r="F50" s="147"/>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row>
    <row r="51" spans="2:41" outlineLevel="1">
      <c r="E51" s="153" t="s">
        <v>322</v>
      </c>
      <c r="F51" s="154"/>
      <c r="G51" s="154" t="str">
        <f>Inputs!G$54</f>
        <v>£m 2022/23p</v>
      </c>
      <c r="H51" s="153"/>
      <c r="I51" s="153"/>
      <c r="J51" s="162">
        <f>SUM(J20:J49)</f>
        <v>0</v>
      </c>
      <c r="K51" s="162">
        <f t="shared" ref="K51:AM51" si="34">SUM(K20:K49)</f>
        <v>0</v>
      </c>
      <c r="L51" s="162">
        <f t="shared" si="34"/>
        <v>0</v>
      </c>
      <c r="M51" s="162">
        <f t="shared" si="34"/>
        <v>0</v>
      </c>
      <c r="N51" s="162">
        <f t="shared" si="34"/>
        <v>0</v>
      </c>
      <c r="O51" s="162">
        <f t="shared" si="34"/>
        <v>2.3748068470390673</v>
      </c>
      <c r="P51" s="162">
        <f t="shared" si="34"/>
        <v>4.4709534764675141</v>
      </c>
      <c r="Q51" s="162">
        <f t="shared" si="34"/>
        <v>6.4700237227215496</v>
      </c>
      <c r="R51" s="162">
        <f t="shared" si="34"/>
        <v>8.3996327552927923</v>
      </c>
      <c r="S51" s="162">
        <f t="shared" si="34"/>
        <v>10.230471840514173</v>
      </c>
      <c r="T51" s="162">
        <f t="shared" si="34"/>
        <v>14.164810745811378</v>
      </c>
      <c r="U51" s="162">
        <f t="shared" si="34"/>
        <v>18.389120952762966</v>
      </c>
      <c r="V51" s="162">
        <f t="shared" si="34"/>
        <v>23.436124922131789</v>
      </c>
      <c r="W51" s="162">
        <f t="shared" si="34"/>
        <v>28.807675755145063</v>
      </c>
      <c r="X51" s="162">
        <f t="shared" si="34"/>
        <v>34.632809015413827</v>
      </c>
      <c r="Y51" s="162">
        <f t="shared" si="34"/>
        <v>36.638836246019423</v>
      </c>
      <c r="Z51" s="162">
        <f t="shared" si="34"/>
        <v>37.951425815885685</v>
      </c>
      <c r="AA51" s="162">
        <f t="shared" si="34"/>
        <v>39.401194628218448</v>
      </c>
      <c r="AB51" s="162">
        <f t="shared" si="34"/>
        <v>40.791989999612632</v>
      </c>
      <c r="AC51" s="162">
        <f t="shared" si="34"/>
        <v>42.116148205428146</v>
      </c>
      <c r="AD51" s="162">
        <f t="shared" si="34"/>
        <v>43.22116593462524</v>
      </c>
      <c r="AE51" s="162">
        <f t="shared" si="34"/>
        <v>44.45894472419031</v>
      </c>
      <c r="AF51" s="162">
        <f t="shared" si="34"/>
        <v>45.809846615448464</v>
      </c>
      <c r="AG51" s="162">
        <f t="shared" si="34"/>
        <v>47.218560347910113</v>
      </c>
      <c r="AH51" s="162">
        <f t="shared" si="34"/>
        <v>48.561330619951285</v>
      </c>
      <c r="AI51" s="162">
        <f t="shared" si="34"/>
        <v>50.196617101925483</v>
      </c>
      <c r="AJ51" s="162">
        <f t="shared" si="34"/>
        <v>52.062288990121175</v>
      </c>
      <c r="AK51" s="162">
        <f t="shared" si="34"/>
        <v>53.550029522690664</v>
      </c>
      <c r="AL51" s="162">
        <f t="shared" si="34"/>
        <v>54.9201076021548</v>
      </c>
      <c r="AM51" s="162">
        <f t="shared" si="34"/>
        <v>56.054860777317543</v>
      </c>
      <c r="AN51" s="155"/>
    </row>
    <row r="52" spans="2:41" outlineLevel="1">
      <c r="F52" s="14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row>
    <row r="53" spans="2:41" outlineLevel="1">
      <c r="B53" s="157" t="s">
        <v>323</v>
      </c>
      <c r="F53" s="147"/>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row>
    <row r="54" spans="2:41" outlineLevel="1">
      <c r="F54" s="14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row>
    <row r="55" spans="2:41" outlineLevel="1">
      <c r="E55" s="146" t="s">
        <v>324</v>
      </c>
      <c r="G55" s="111" t="s">
        <v>160</v>
      </c>
      <c r="J55" s="166">
        <f>Inputs!$J$39</f>
        <v>0</v>
      </c>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47"/>
      <c r="AO55" s="147"/>
    </row>
    <row r="56" spans="2:41" outlineLevel="1">
      <c r="E56" s="14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47"/>
      <c r="AO56" s="147"/>
    </row>
    <row r="57" spans="2:41" outlineLevel="1">
      <c r="E57" s="67" t="s">
        <v>325</v>
      </c>
      <c r="F57" s="69"/>
      <c r="G57" s="69" t="s">
        <v>160</v>
      </c>
      <c r="J57" s="295">
        <f>MAX($J$55, I$60 )</f>
        <v>0</v>
      </c>
      <c r="K57" s="295">
        <f t="shared" ref="K57:AM57" si="35">MAX(K$55, J$60 )</f>
        <v>0</v>
      </c>
      <c r="L57" s="295">
        <f t="shared" si="35"/>
        <v>0</v>
      </c>
      <c r="M57" s="295">
        <f t="shared" si="35"/>
        <v>0</v>
      </c>
      <c r="N57" s="295">
        <f t="shared" si="35"/>
        <v>0</v>
      </c>
      <c r="O57" s="295">
        <f t="shared" si="35"/>
        <v>0</v>
      </c>
      <c r="P57" s="295">
        <f t="shared" si="35"/>
        <v>108.69528253783142</v>
      </c>
      <c r="Q57" s="295">
        <f t="shared" si="35"/>
        <v>218.42264320338833</v>
      </c>
      <c r="R57" s="295">
        <f t="shared" si="35"/>
        <v>339.41314159897013</v>
      </c>
      <c r="S57" s="295">
        <f t="shared" si="35"/>
        <v>455.16438208860473</v>
      </c>
      <c r="T57" s="295">
        <f t="shared" si="35"/>
        <v>558.83467593001649</v>
      </c>
      <c r="U57" s="295">
        <f t="shared" si="35"/>
        <v>717.49757239503924</v>
      </c>
      <c r="V57" s="295">
        <f t="shared" si="35"/>
        <v>914.62878899018483</v>
      </c>
      <c r="W57" s="295">
        <f t="shared" si="35"/>
        <v>1169.146004331076</v>
      </c>
      <c r="X57" s="295">
        <f t="shared" si="35"/>
        <v>1421.457505815521</v>
      </c>
      <c r="Y57" s="295">
        <f t="shared" si="35"/>
        <v>1622.828320635304</v>
      </c>
      <c r="Z57" s="295">
        <f t="shared" si="35"/>
        <v>1715.4061013387368</v>
      </c>
      <c r="AA57" s="295">
        <f t="shared" si="35"/>
        <v>1761.979407753284</v>
      </c>
      <c r="AB57" s="295">
        <f t="shared" si="35"/>
        <v>1815.909598812204</v>
      </c>
      <c r="AC57" s="295">
        <f t="shared" si="35"/>
        <v>1864.6266897809746</v>
      </c>
      <c r="AD57" s="295">
        <f t="shared" si="35"/>
        <v>1910.0981821411706</v>
      </c>
      <c r="AE57" s="295">
        <f t="shared" si="35"/>
        <v>1948.4417881886707</v>
      </c>
      <c r="AF57" s="295">
        <f t="shared" si="35"/>
        <v>2000.2660240687367</v>
      </c>
      <c r="AG57" s="295">
        <f t="shared" si="35"/>
        <v>2062.6763963343551</v>
      </c>
      <c r="AH57" s="295">
        <f t="shared" si="35"/>
        <v>2129.6589143121287</v>
      </c>
      <c r="AI57" s="295">
        <f t="shared" si="35"/>
        <v>2180.666842144185</v>
      </c>
      <c r="AJ57" s="295">
        <f t="shared" si="35"/>
        <v>2250.8136799430913</v>
      </c>
      <c r="AK57" s="295">
        <f t="shared" si="35"/>
        <v>2336.0492914809402</v>
      </c>
      <c r="AL57" s="295">
        <f t="shared" si="35"/>
        <v>2389.6864541093701</v>
      </c>
      <c r="AM57" s="295">
        <f t="shared" si="35"/>
        <v>2433.4763158537694</v>
      </c>
      <c r="AN57" s="160"/>
      <c r="AO57" s="69"/>
    </row>
    <row r="58" spans="2:41" outlineLevel="1">
      <c r="E58" s="67" t="s">
        <v>326</v>
      </c>
      <c r="G58" s="111" t="s">
        <v>160</v>
      </c>
      <c r="J58" s="295">
        <f t="shared" ref="J58:AM58" si="36">J14</f>
        <v>0</v>
      </c>
      <c r="K58" s="295">
        <f t="shared" si="36"/>
        <v>0</v>
      </c>
      <c r="L58" s="295">
        <f t="shared" si="36"/>
        <v>0</v>
      </c>
      <c r="M58" s="295">
        <f t="shared" si="36"/>
        <v>0</v>
      </c>
      <c r="N58" s="295">
        <f t="shared" si="36"/>
        <v>0</v>
      </c>
      <c r="O58" s="295">
        <f t="shared" si="36"/>
        <v>111.07008938487049</v>
      </c>
      <c r="P58" s="295">
        <f t="shared" si="36"/>
        <v>114.19831414202443</v>
      </c>
      <c r="Q58" s="295">
        <f t="shared" si="36"/>
        <v>127.46052211830337</v>
      </c>
      <c r="R58" s="295">
        <f t="shared" si="36"/>
        <v>124.15087324492738</v>
      </c>
      <c r="S58" s="295">
        <f t="shared" si="36"/>
        <v>113.90076568192595</v>
      </c>
      <c r="T58" s="295">
        <f t="shared" si="36"/>
        <v>172.82770721083406</v>
      </c>
      <c r="U58" s="295">
        <f t="shared" si="36"/>
        <v>215.52033754790855</v>
      </c>
      <c r="V58" s="295">
        <f t="shared" si="36"/>
        <v>277.95334026302299</v>
      </c>
      <c r="W58" s="295">
        <f t="shared" si="36"/>
        <v>281.11917723959004</v>
      </c>
      <c r="X58" s="295">
        <f t="shared" si="36"/>
        <v>236.00362383519686</v>
      </c>
      <c r="Y58" s="295">
        <f t="shared" si="36"/>
        <v>129.21661694945209</v>
      </c>
      <c r="Z58" s="295">
        <f t="shared" si="36"/>
        <v>84.524732230432789</v>
      </c>
      <c r="AA58" s="295">
        <f t="shared" si="36"/>
        <v>93.331385687138322</v>
      </c>
      <c r="AB58" s="295">
        <f t="shared" si="36"/>
        <v>89.509080968383458</v>
      </c>
      <c r="AC58" s="295">
        <f t="shared" si="36"/>
        <v>87.587640565624127</v>
      </c>
      <c r="AD58" s="295">
        <f t="shared" si="36"/>
        <v>81.564771982125436</v>
      </c>
      <c r="AE58" s="295">
        <f t="shared" si="36"/>
        <v>96.283180604256358</v>
      </c>
      <c r="AF58" s="295">
        <f t="shared" si="36"/>
        <v>108.22021888106683</v>
      </c>
      <c r="AG58" s="295">
        <f t="shared" si="36"/>
        <v>114.20107832568357</v>
      </c>
      <c r="AH58" s="295">
        <f t="shared" si="36"/>
        <v>99.569258452007574</v>
      </c>
      <c r="AI58" s="295">
        <f t="shared" si="36"/>
        <v>120.34345490083153</v>
      </c>
      <c r="AJ58" s="295">
        <f t="shared" si="36"/>
        <v>137.29790052796989</v>
      </c>
      <c r="AK58" s="295">
        <f t="shared" si="36"/>
        <v>107.18719215112068</v>
      </c>
      <c r="AL58" s="295">
        <f t="shared" si="36"/>
        <v>98.709969346554374</v>
      </c>
      <c r="AM58" s="295">
        <f t="shared" si="36"/>
        <v>81.755523874982273</v>
      </c>
      <c r="AN58" s="150"/>
      <c r="AO58" s="150"/>
    </row>
    <row r="59" spans="2:41" outlineLevel="1">
      <c r="E59" s="110" t="s">
        <v>327</v>
      </c>
      <c r="G59" s="111" t="s">
        <v>160</v>
      </c>
      <c r="J59" s="297">
        <f>-J51</f>
        <v>0</v>
      </c>
      <c r="K59" s="297">
        <f t="shared" ref="K59:AM59" si="37">-K51</f>
        <v>0</v>
      </c>
      <c r="L59" s="297">
        <f t="shared" si="37"/>
        <v>0</v>
      </c>
      <c r="M59" s="297">
        <f t="shared" si="37"/>
        <v>0</v>
      </c>
      <c r="N59" s="297">
        <f t="shared" si="37"/>
        <v>0</v>
      </c>
      <c r="O59" s="297">
        <f t="shared" si="37"/>
        <v>-2.3748068470390673</v>
      </c>
      <c r="P59" s="297">
        <f t="shared" si="37"/>
        <v>-4.4709534764675141</v>
      </c>
      <c r="Q59" s="297">
        <f t="shared" si="37"/>
        <v>-6.4700237227215496</v>
      </c>
      <c r="R59" s="297">
        <f t="shared" si="37"/>
        <v>-8.3996327552927923</v>
      </c>
      <c r="S59" s="297">
        <f t="shared" si="37"/>
        <v>-10.230471840514173</v>
      </c>
      <c r="T59" s="297">
        <f t="shared" si="37"/>
        <v>-14.164810745811378</v>
      </c>
      <c r="U59" s="297">
        <f t="shared" si="37"/>
        <v>-18.389120952762966</v>
      </c>
      <c r="V59" s="297">
        <f t="shared" si="37"/>
        <v>-23.436124922131789</v>
      </c>
      <c r="W59" s="297">
        <f t="shared" si="37"/>
        <v>-28.807675755145063</v>
      </c>
      <c r="X59" s="297">
        <f t="shared" si="37"/>
        <v>-34.632809015413827</v>
      </c>
      <c r="Y59" s="297">
        <f t="shared" si="37"/>
        <v>-36.638836246019423</v>
      </c>
      <c r="Z59" s="297">
        <f t="shared" si="37"/>
        <v>-37.951425815885685</v>
      </c>
      <c r="AA59" s="297">
        <f t="shared" si="37"/>
        <v>-39.401194628218448</v>
      </c>
      <c r="AB59" s="297">
        <f t="shared" si="37"/>
        <v>-40.791989999612632</v>
      </c>
      <c r="AC59" s="297">
        <f t="shared" si="37"/>
        <v>-42.116148205428146</v>
      </c>
      <c r="AD59" s="297">
        <f t="shared" si="37"/>
        <v>-43.22116593462524</v>
      </c>
      <c r="AE59" s="297">
        <f t="shared" si="37"/>
        <v>-44.45894472419031</v>
      </c>
      <c r="AF59" s="297">
        <f t="shared" si="37"/>
        <v>-45.809846615448464</v>
      </c>
      <c r="AG59" s="297">
        <f t="shared" si="37"/>
        <v>-47.218560347910113</v>
      </c>
      <c r="AH59" s="297">
        <f t="shared" si="37"/>
        <v>-48.561330619951285</v>
      </c>
      <c r="AI59" s="297">
        <f t="shared" si="37"/>
        <v>-50.196617101925483</v>
      </c>
      <c r="AJ59" s="297">
        <f t="shared" si="37"/>
        <v>-52.062288990121175</v>
      </c>
      <c r="AK59" s="297">
        <f t="shared" si="37"/>
        <v>-53.550029522690664</v>
      </c>
      <c r="AL59" s="297">
        <f t="shared" si="37"/>
        <v>-54.9201076021548</v>
      </c>
      <c r="AM59" s="297">
        <f t="shared" si="37"/>
        <v>-56.054860777317543</v>
      </c>
      <c r="AN59" s="159"/>
    </row>
    <row r="60" spans="2:41" outlineLevel="1">
      <c r="E60" s="110" t="s">
        <v>328</v>
      </c>
      <c r="G60" s="111" t="s">
        <v>160</v>
      </c>
      <c r="J60" s="297">
        <f>SUM(J57:J59)</f>
        <v>0</v>
      </c>
      <c r="K60" s="297">
        <f t="shared" ref="K60:M60" si="38">SUM(K57:K59)</f>
        <v>0</v>
      </c>
      <c r="L60" s="297">
        <f t="shared" si="38"/>
        <v>0</v>
      </c>
      <c r="M60" s="297">
        <f t="shared" si="38"/>
        <v>0</v>
      </c>
      <c r="N60" s="297">
        <f t="shared" ref="N60" si="39">SUM(N57:N59)</f>
        <v>0</v>
      </c>
      <c r="O60" s="297">
        <f t="shared" ref="O60:P60" si="40">SUM(O57:O59)</f>
        <v>108.69528253783142</v>
      </c>
      <c r="P60" s="297">
        <f t="shared" si="40"/>
        <v>218.42264320338833</v>
      </c>
      <c r="Q60" s="297">
        <f t="shared" ref="Q60" si="41">SUM(Q57:Q59)</f>
        <v>339.41314159897013</v>
      </c>
      <c r="R60" s="297">
        <f t="shared" ref="R60:S60" si="42">SUM(R57:R59)</f>
        <v>455.16438208860473</v>
      </c>
      <c r="S60" s="297">
        <f t="shared" si="42"/>
        <v>558.83467593001649</v>
      </c>
      <c r="T60" s="297">
        <f t="shared" ref="T60" si="43">SUM(T57:T59)</f>
        <v>717.49757239503924</v>
      </c>
      <c r="U60" s="297">
        <f t="shared" ref="U60:V60" si="44">SUM(U57:U59)</f>
        <v>914.62878899018483</v>
      </c>
      <c r="V60" s="297">
        <f t="shared" si="44"/>
        <v>1169.146004331076</v>
      </c>
      <c r="W60" s="297">
        <f t="shared" ref="W60" si="45">SUM(W57:W59)</f>
        <v>1421.457505815521</v>
      </c>
      <c r="X60" s="297">
        <f t="shared" ref="X60:Y60" si="46">SUM(X57:X59)</f>
        <v>1622.828320635304</v>
      </c>
      <c r="Y60" s="297">
        <f t="shared" si="46"/>
        <v>1715.4061013387368</v>
      </c>
      <c r="Z60" s="297">
        <f t="shared" ref="Z60" si="47">SUM(Z57:Z59)</f>
        <v>1761.979407753284</v>
      </c>
      <c r="AA60" s="297">
        <f t="shared" ref="AA60:AB60" si="48">SUM(AA57:AA59)</f>
        <v>1815.909598812204</v>
      </c>
      <c r="AB60" s="297">
        <f t="shared" si="48"/>
        <v>1864.6266897809746</v>
      </c>
      <c r="AC60" s="297">
        <f t="shared" ref="AC60" si="49">SUM(AC57:AC59)</f>
        <v>1910.0981821411706</v>
      </c>
      <c r="AD60" s="297">
        <f t="shared" ref="AD60:AE60" si="50">SUM(AD57:AD59)</f>
        <v>1948.4417881886707</v>
      </c>
      <c r="AE60" s="297">
        <f t="shared" si="50"/>
        <v>2000.2660240687367</v>
      </c>
      <c r="AF60" s="297">
        <f t="shared" ref="AF60" si="51">SUM(AF57:AF59)</f>
        <v>2062.6763963343551</v>
      </c>
      <c r="AG60" s="297">
        <f t="shared" ref="AG60:AH60" si="52">SUM(AG57:AG59)</f>
        <v>2129.6589143121287</v>
      </c>
      <c r="AH60" s="297">
        <f t="shared" si="52"/>
        <v>2180.666842144185</v>
      </c>
      <c r="AI60" s="297">
        <f t="shared" ref="AI60" si="53">SUM(AI57:AI59)</f>
        <v>2250.8136799430913</v>
      </c>
      <c r="AJ60" s="297">
        <f t="shared" ref="AJ60:AK60" si="54">SUM(AJ57:AJ59)</f>
        <v>2336.0492914809402</v>
      </c>
      <c r="AK60" s="297">
        <f t="shared" si="54"/>
        <v>2389.6864541093701</v>
      </c>
      <c r="AL60" s="297">
        <f t="shared" ref="AL60" si="55">SUM(AL57:AL59)</f>
        <v>2433.4763158537694</v>
      </c>
      <c r="AM60" s="297">
        <f t="shared" ref="AM60" si="56">SUM(AM57:AM59)</f>
        <v>2459.1769789514342</v>
      </c>
      <c r="AN60" s="159"/>
    </row>
    <row r="61" spans="2:41" outlineLevel="1">
      <c r="J61" s="297"/>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111"/>
    </row>
    <row r="62" spans="2:41" outlineLevel="1">
      <c r="E62" s="110" t="s">
        <v>329</v>
      </c>
      <c r="G62" s="111" t="s">
        <v>160</v>
      </c>
      <c r="J62" s="297">
        <f>AVERAGE(J60,J57)</f>
        <v>0</v>
      </c>
      <c r="K62" s="297">
        <f t="shared" ref="K62:AM62" si="57">AVERAGE(K60,K57)</f>
        <v>0</v>
      </c>
      <c r="L62" s="297">
        <f t="shared" si="57"/>
        <v>0</v>
      </c>
      <c r="M62" s="297">
        <f t="shared" si="57"/>
        <v>0</v>
      </c>
      <c r="N62" s="297">
        <f t="shared" si="57"/>
        <v>0</v>
      </c>
      <c r="O62" s="297">
        <f t="shared" si="57"/>
        <v>54.347641268915709</v>
      </c>
      <c r="P62" s="297">
        <f t="shared" si="57"/>
        <v>163.55896287060989</v>
      </c>
      <c r="Q62" s="297">
        <f t="shared" si="57"/>
        <v>278.91789240117924</v>
      </c>
      <c r="R62" s="297">
        <f t="shared" si="57"/>
        <v>397.28876184378743</v>
      </c>
      <c r="S62" s="297">
        <f t="shared" si="57"/>
        <v>506.99952900931061</v>
      </c>
      <c r="T62" s="297">
        <f t="shared" si="57"/>
        <v>638.16612416252792</v>
      </c>
      <c r="U62" s="297">
        <f t="shared" si="57"/>
        <v>816.06318069261204</v>
      </c>
      <c r="V62" s="297">
        <f t="shared" si="57"/>
        <v>1041.8873966606304</v>
      </c>
      <c r="W62" s="297">
        <f t="shared" si="57"/>
        <v>1295.3017550732984</v>
      </c>
      <c r="X62" s="297">
        <f t="shared" si="57"/>
        <v>1522.1429132254125</v>
      </c>
      <c r="Y62" s="297">
        <f t="shared" si="57"/>
        <v>1669.1172109870204</v>
      </c>
      <c r="Z62" s="297">
        <f t="shared" si="57"/>
        <v>1738.6927545460103</v>
      </c>
      <c r="AA62" s="297">
        <f t="shared" si="57"/>
        <v>1788.9445032827439</v>
      </c>
      <c r="AB62" s="297">
        <f t="shared" si="57"/>
        <v>1840.2681442965893</v>
      </c>
      <c r="AC62" s="297">
        <f t="shared" si="57"/>
        <v>1887.3624359610726</v>
      </c>
      <c r="AD62" s="297">
        <f t="shared" si="57"/>
        <v>1929.2699851649206</v>
      </c>
      <c r="AE62" s="297">
        <f t="shared" si="57"/>
        <v>1974.3539061287038</v>
      </c>
      <c r="AF62" s="297">
        <f t="shared" si="57"/>
        <v>2031.471210201546</v>
      </c>
      <c r="AG62" s="297">
        <f t="shared" si="57"/>
        <v>2096.1676553232419</v>
      </c>
      <c r="AH62" s="297">
        <f t="shared" si="57"/>
        <v>2155.1628782281568</v>
      </c>
      <c r="AI62" s="297">
        <f t="shared" si="57"/>
        <v>2215.7402610436384</v>
      </c>
      <c r="AJ62" s="297">
        <f t="shared" si="57"/>
        <v>2293.4314857120157</v>
      </c>
      <c r="AK62" s="297">
        <f t="shared" si="57"/>
        <v>2362.8678727951551</v>
      </c>
      <c r="AL62" s="297">
        <f t="shared" si="57"/>
        <v>2411.5813849815695</v>
      </c>
      <c r="AM62" s="297">
        <f t="shared" si="57"/>
        <v>2446.3266474026018</v>
      </c>
      <c r="AN62" s="159"/>
    </row>
    <row r="63" spans="2:41" outlineLevel="1">
      <c r="E63" s="146" t="str">
        <f>Inputs!E$40</f>
        <v>Allowed Cost of Capital</v>
      </c>
      <c r="F63" s="147"/>
      <c r="G63" s="147" t="str">
        <f>Inputs!G$40</f>
        <v>%</v>
      </c>
      <c r="H63" s="146"/>
      <c r="I63" s="146"/>
      <c r="J63" s="170">
        <f>Inputs!J$40</f>
        <v>2.92</v>
      </c>
      <c r="K63" s="170">
        <f>Inputs!K$40</f>
        <v>2.92</v>
      </c>
      <c r="L63" s="170">
        <f>Inputs!L$40</f>
        <v>2.92</v>
      </c>
      <c r="M63" s="170">
        <f>Inputs!M$40</f>
        <v>2.92</v>
      </c>
      <c r="N63" s="170">
        <f>Inputs!N$40</f>
        <v>2.92</v>
      </c>
      <c r="O63" s="170">
        <f>Inputs!O$40</f>
        <v>3.23</v>
      </c>
      <c r="P63" s="170">
        <f>Inputs!P$40</f>
        <v>3.23</v>
      </c>
      <c r="Q63" s="170">
        <f>Inputs!Q$40</f>
        <v>3.23</v>
      </c>
      <c r="R63" s="170">
        <f>Inputs!R$40</f>
        <v>3.23</v>
      </c>
      <c r="S63" s="170">
        <f>Inputs!S$40</f>
        <v>3.23</v>
      </c>
      <c r="T63" s="170">
        <f>Inputs!T$40</f>
        <v>3.23</v>
      </c>
      <c r="U63" s="170">
        <f>Inputs!U$40</f>
        <v>3.23</v>
      </c>
      <c r="V63" s="170">
        <f>Inputs!V$40</f>
        <v>3.23</v>
      </c>
      <c r="W63" s="170">
        <f>Inputs!W$40</f>
        <v>3.23</v>
      </c>
      <c r="X63" s="170">
        <f>Inputs!X$40</f>
        <v>3.23</v>
      </c>
      <c r="Y63" s="170">
        <f>Inputs!Y$40</f>
        <v>3.23</v>
      </c>
      <c r="Z63" s="170">
        <f>Inputs!Z$40</f>
        <v>3.23</v>
      </c>
      <c r="AA63" s="170">
        <f>Inputs!AA$40</f>
        <v>3.23</v>
      </c>
      <c r="AB63" s="170">
        <f>Inputs!AB$40</f>
        <v>3.23</v>
      </c>
      <c r="AC63" s="170">
        <f>Inputs!AC$40</f>
        <v>3.23</v>
      </c>
      <c r="AD63" s="170">
        <f>Inputs!AD$40</f>
        <v>3.23</v>
      </c>
      <c r="AE63" s="170">
        <f>Inputs!AE$40</f>
        <v>3.23</v>
      </c>
      <c r="AF63" s="170">
        <f>Inputs!AF$40</f>
        <v>3.23</v>
      </c>
      <c r="AG63" s="170">
        <f>Inputs!AG$40</f>
        <v>3.23</v>
      </c>
      <c r="AH63" s="170">
        <f>Inputs!AH$40</f>
        <v>3.23</v>
      </c>
      <c r="AI63" s="170">
        <f>Inputs!AI$40</f>
        <v>3.23</v>
      </c>
      <c r="AJ63" s="170">
        <f>Inputs!AJ$40</f>
        <v>3.23</v>
      </c>
      <c r="AK63" s="170">
        <f>Inputs!AK$40</f>
        <v>3.23</v>
      </c>
      <c r="AL63" s="170">
        <f>Inputs!AL$40</f>
        <v>3.23</v>
      </c>
      <c r="AM63" s="170">
        <f>Inputs!AM$40</f>
        <v>3.23</v>
      </c>
      <c r="AN63" s="147"/>
    </row>
    <row r="64" spans="2:41" outlineLevel="1">
      <c r="E64" s="146"/>
      <c r="F64" s="147"/>
      <c r="G64" s="147"/>
      <c r="H64" s="146"/>
      <c r="I64" s="14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47"/>
    </row>
    <row r="65" spans="2:40" outlineLevel="1">
      <c r="E65" s="153" t="s">
        <v>330</v>
      </c>
      <c r="F65" s="154"/>
      <c r="G65" s="154" t="s">
        <v>160</v>
      </c>
      <c r="H65" s="153"/>
      <c r="I65" s="153"/>
      <c r="J65" s="162">
        <f>J62*J63/100</f>
        <v>0</v>
      </c>
      <c r="K65" s="162">
        <f t="shared" ref="K65:AM65" si="58">K62*K63/100</f>
        <v>0</v>
      </c>
      <c r="L65" s="162">
        <f t="shared" si="58"/>
        <v>0</v>
      </c>
      <c r="M65" s="162">
        <f t="shared" si="58"/>
        <v>0</v>
      </c>
      <c r="N65" s="162">
        <f t="shared" si="58"/>
        <v>0</v>
      </c>
      <c r="O65" s="162">
        <f t="shared" si="58"/>
        <v>1.7554288129859774</v>
      </c>
      <c r="P65" s="162">
        <f t="shared" si="58"/>
        <v>5.2829545007206988</v>
      </c>
      <c r="Q65" s="162">
        <f t="shared" si="58"/>
        <v>9.0090479245580894</v>
      </c>
      <c r="R65" s="162">
        <f t="shared" si="58"/>
        <v>12.832427007554333</v>
      </c>
      <c r="S65" s="162">
        <f t="shared" si="58"/>
        <v>16.376084787000732</v>
      </c>
      <c r="T65" s="162">
        <f t="shared" si="58"/>
        <v>20.612765810449652</v>
      </c>
      <c r="U65" s="162">
        <f t="shared" si="58"/>
        <v>26.358840736371366</v>
      </c>
      <c r="V65" s="162">
        <f t="shared" si="58"/>
        <v>33.652962912138364</v>
      </c>
      <c r="W65" s="162">
        <f t="shared" si="58"/>
        <v>41.838246688867542</v>
      </c>
      <c r="X65" s="162">
        <f t="shared" si="58"/>
        <v>49.165216097180817</v>
      </c>
      <c r="Y65" s="162">
        <f t="shared" si="58"/>
        <v>53.912485914880754</v>
      </c>
      <c r="Z65" s="162">
        <f t="shared" si="58"/>
        <v>56.159775971836133</v>
      </c>
      <c r="AA65" s="162">
        <f t="shared" si="58"/>
        <v>57.782907456032625</v>
      </c>
      <c r="AB65" s="162">
        <f t="shared" si="58"/>
        <v>59.440661060779831</v>
      </c>
      <c r="AC65" s="162">
        <f t="shared" si="58"/>
        <v>60.961806681542647</v>
      </c>
      <c r="AD65" s="162">
        <f t="shared" si="58"/>
        <v>62.31542052082694</v>
      </c>
      <c r="AE65" s="162">
        <f t="shared" si="58"/>
        <v>63.771631167957132</v>
      </c>
      <c r="AF65" s="162">
        <f t="shared" si="58"/>
        <v>65.616520089509933</v>
      </c>
      <c r="AG65" s="162">
        <f t="shared" si="58"/>
        <v>67.706215266940717</v>
      </c>
      <c r="AH65" s="162">
        <f t="shared" si="58"/>
        <v>69.611760966769467</v>
      </c>
      <c r="AI65" s="162">
        <f t="shared" si="58"/>
        <v>71.568410431709523</v>
      </c>
      <c r="AJ65" s="162">
        <f t="shared" si="58"/>
        <v>74.077836988498106</v>
      </c>
      <c r="AK65" s="162">
        <f t="shared" si="58"/>
        <v>76.320632291283516</v>
      </c>
      <c r="AL65" s="162">
        <f t="shared" si="58"/>
        <v>77.894078734904696</v>
      </c>
      <c r="AM65" s="162">
        <f t="shared" si="58"/>
        <v>79.016350711104039</v>
      </c>
      <c r="AN65" s="159"/>
    </row>
    <row r="66" spans="2:40" outlineLevel="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row>
    <row r="67" spans="2:40" outlineLevel="1">
      <c r="B67" s="157" t="s">
        <v>331</v>
      </c>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row>
    <row r="68" spans="2:40" outlineLevel="1">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row>
    <row r="69" spans="2:40" outlineLevel="1">
      <c r="E69" s="146" t="str">
        <f>Inputs!E$41</f>
        <v>Allowed Return on Equity (at notional gearing)</v>
      </c>
      <c r="F69" s="147"/>
      <c r="G69" s="147" t="str">
        <f>Inputs!G$41</f>
        <v>%</v>
      </c>
      <c r="H69" s="146"/>
      <c r="I69" s="146"/>
      <c r="J69" s="170">
        <f>Inputs!J$41</f>
        <v>4.1900000000000004</v>
      </c>
      <c r="K69" s="170">
        <f>Inputs!K$41</f>
        <v>4.1900000000000004</v>
      </c>
      <c r="L69" s="170">
        <f>Inputs!L$41</f>
        <v>4.1900000000000004</v>
      </c>
      <c r="M69" s="170">
        <f>Inputs!M$41</f>
        <v>4.1900000000000004</v>
      </c>
      <c r="N69" s="170">
        <f>Inputs!N$41</f>
        <v>4.1900000000000004</v>
      </c>
      <c r="O69" s="170">
        <f>Inputs!O$41</f>
        <v>4.1399999999999997</v>
      </c>
      <c r="P69" s="170">
        <f>Inputs!P$41</f>
        <v>4.1399999999999997</v>
      </c>
      <c r="Q69" s="170">
        <f>Inputs!Q$41</f>
        <v>4.1399999999999997</v>
      </c>
      <c r="R69" s="170">
        <f>Inputs!R$41</f>
        <v>4.1399999999999997</v>
      </c>
      <c r="S69" s="170">
        <f>Inputs!S$41</f>
        <v>4.1399999999999997</v>
      </c>
      <c r="T69" s="170">
        <f>Inputs!T$41</f>
        <v>4.1399999999999997</v>
      </c>
      <c r="U69" s="170">
        <f>Inputs!U$41</f>
        <v>4.1399999999999997</v>
      </c>
      <c r="V69" s="170">
        <f>Inputs!V$41</f>
        <v>4.1399999999999997</v>
      </c>
      <c r="W69" s="170">
        <f>Inputs!W$41</f>
        <v>4.1399999999999997</v>
      </c>
      <c r="X69" s="170">
        <f>Inputs!X$41</f>
        <v>4.1399999999999997</v>
      </c>
      <c r="Y69" s="170">
        <f>Inputs!Y$41</f>
        <v>4.1399999999999997</v>
      </c>
      <c r="Z69" s="170">
        <f>Inputs!Z$41</f>
        <v>4.1399999999999997</v>
      </c>
      <c r="AA69" s="170">
        <f>Inputs!AA$41</f>
        <v>4.1900000000000004</v>
      </c>
      <c r="AB69" s="170">
        <f>Inputs!AB$41</f>
        <v>4.1900000000000004</v>
      </c>
      <c r="AC69" s="170">
        <f>Inputs!AC$41</f>
        <v>4.1900000000000004</v>
      </c>
      <c r="AD69" s="170">
        <f>Inputs!AD$41</f>
        <v>4.1900000000000004</v>
      </c>
      <c r="AE69" s="170">
        <f>Inputs!AE$41</f>
        <v>4.1900000000000004</v>
      </c>
      <c r="AF69" s="170">
        <f>Inputs!AF$41</f>
        <v>4.1900000000000004</v>
      </c>
      <c r="AG69" s="170">
        <f>Inputs!AG$41</f>
        <v>4.1900000000000004</v>
      </c>
      <c r="AH69" s="170">
        <f>Inputs!AH$41</f>
        <v>4.1900000000000004</v>
      </c>
      <c r="AI69" s="170">
        <f>Inputs!AI$41</f>
        <v>4.1900000000000004</v>
      </c>
      <c r="AJ69" s="170">
        <f>Inputs!AJ$41</f>
        <v>4.1900000000000004</v>
      </c>
      <c r="AK69" s="170">
        <f>Inputs!AK$41</f>
        <v>4.1900000000000004</v>
      </c>
      <c r="AL69" s="170">
        <f>Inputs!AL$41</f>
        <v>4.1900000000000004</v>
      </c>
      <c r="AM69" s="170">
        <f>Inputs!AM$41</f>
        <v>4.1900000000000004</v>
      </c>
      <c r="AN69" s="146"/>
    </row>
    <row r="70" spans="2:40" outlineLevel="1">
      <c r="E70" s="146" t="str">
        <f>Inputs!E$42</f>
        <v>Notional gearing</v>
      </c>
      <c r="F70" s="147"/>
      <c r="G70" s="147" t="str">
        <f>Inputs!G$42</f>
        <v>%</v>
      </c>
      <c r="H70" s="146"/>
      <c r="I70" s="146"/>
      <c r="J70" s="170">
        <f>Inputs!J$42</f>
        <v>60</v>
      </c>
      <c r="K70" s="170">
        <f>Inputs!K$42</f>
        <v>60</v>
      </c>
      <c r="L70" s="170">
        <f>Inputs!L$42</f>
        <v>60</v>
      </c>
      <c r="M70" s="170">
        <f>Inputs!M$42</f>
        <v>60</v>
      </c>
      <c r="N70" s="170">
        <f>Inputs!N$42</f>
        <v>60</v>
      </c>
      <c r="O70" s="170">
        <f>Inputs!O$42</f>
        <v>55</v>
      </c>
      <c r="P70" s="170">
        <f>Inputs!P$42</f>
        <v>55</v>
      </c>
      <c r="Q70" s="170">
        <f>Inputs!Q$42</f>
        <v>55</v>
      </c>
      <c r="R70" s="170">
        <f>Inputs!R$42</f>
        <v>55</v>
      </c>
      <c r="S70" s="170">
        <f>Inputs!S$42</f>
        <v>55</v>
      </c>
      <c r="T70" s="170">
        <f>Inputs!T$42</f>
        <v>55</v>
      </c>
      <c r="U70" s="170">
        <f>Inputs!U$42</f>
        <v>55</v>
      </c>
      <c r="V70" s="170">
        <f>Inputs!V$42</f>
        <v>55</v>
      </c>
      <c r="W70" s="170">
        <f>Inputs!W$42</f>
        <v>55</v>
      </c>
      <c r="X70" s="170">
        <f>Inputs!X$42</f>
        <v>55</v>
      </c>
      <c r="Y70" s="170">
        <f>Inputs!Y$42</f>
        <v>55</v>
      </c>
      <c r="Z70" s="170">
        <f>Inputs!Z$42</f>
        <v>55</v>
      </c>
      <c r="AA70" s="170">
        <f>Inputs!AA$42</f>
        <v>55</v>
      </c>
      <c r="AB70" s="170">
        <f>Inputs!AB$42</f>
        <v>55</v>
      </c>
      <c r="AC70" s="170">
        <f>Inputs!AC$42</f>
        <v>55</v>
      </c>
      <c r="AD70" s="170">
        <f>Inputs!AD$42</f>
        <v>55</v>
      </c>
      <c r="AE70" s="170">
        <f>Inputs!AE$42</f>
        <v>55</v>
      </c>
      <c r="AF70" s="170">
        <f>Inputs!AF$42</f>
        <v>55</v>
      </c>
      <c r="AG70" s="170">
        <f>Inputs!AG$42</f>
        <v>55</v>
      </c>
      <c r="AH70" s="170">
        <f>Inputs!AH$42</f>
        <v>55</v>
      </c>
      <c r="AI70" s="170">
        <f>Inputs!AI$42</f>
        <v>55</v>
      </c>
      <c r="AJ70" s="170">
        <f>Inputs!AJ$42</f>
        <v>55</v>
      </c>
      <c r="AK70" s="170">
        <f>Inputs!AK$42</f>
        <v>55</v>
      </c>
      <c r="AL70" s="170">
        <f>Inputs!AL$42</f>
        <v>55</v>
      </c>
      <c r="AM70" s="170">
        <f>Inputs!AM$42</f>
        <v>55</v>
      </c>
      <c r="AN70" s="146"/>
    </row>
    <row r="71" spans="2:40" outlineLevel="1">
      <c r="E71" s="110" t="s">
        <v>332</v>
      </c>
      <c r="G71" s="111" t="s">
        <v>163</v>
      </c>
      <c r="J71" s="149">
        <f>100-J70</f>
        <v>40</v>
      </c>
      <c r="K71" s="149">
        <f t="shared" ref="K71:AM71" si="59">100-K70</f>
        <v>40</v>
      </c>
      <c r="L71" s="149">
        <f t="shared" si="59"/>
        <v>40</v>
      </c>
      <c r="M71" s="149">
        <f t="shared" si="59"/>
        <v>40</v>
      </c>
      <c r="N71" s="149">
        <f t="shared" si="59"/>
        <v>40</v>
      </c>
      <c r="O71" s="149">
        <f t="shared" si="59"/>
        <v>45</v>
      </c>
      <c r="P71" s="149">
        <f t="shared" si="59"/>
        <v>45</v>
      </c>
      <c r="Q71" s="149">
        <f t="shared" si="59"/>
        <v>45</v>
      </c>
      <c r="R71" s="149">
        <f t="shared" si="59"/>
        <v>45</v>
      </c>
      <c r="S71" s="149">
        <f t="shared" si="59"/>
        <v>45</v>
      </c>
      <c r="T71" s="149">
        <f t="shared" si="59"/>
        <v>45</v>
      </c>
      <c r="U71" s="149">
        <f t="shared" si="59"/>
        <v>45</v>
      </c>
      <c r="V71" s="149">
        <f t="shared" si="59"/>
        <v>45</v>
      </c>
      <c r="W71" s="149">
        <f t="shared" si="59"/>
        <v>45</v>
      </c>
      <c r="X71" s="149">
        <f t="shared" si="59"/>
        <v>45</v>
      </c>
      <c r="Y71" s="149">
        <f t="shared" si="59"/>
        <v>45</v>
      </c>
      <c r="Z71" s="149">
        <f t="shared" si="59"/>
        <v>45</v>
      </c>
      <c r="AA71" s="149">
        <f t="shared" si="59"/>
        <v>45</v>
      </c>
      <c r="AB71" s="149">
        <f t="shared" si="59"/>
        <v>45</v>
      </c>
      <c r="AC71" s="149">
        <f t="shared" si="59"/>
        <v>45</v>
      </c>
      <c r="AD71" s="149">
        <f t="shared" si="59"/>
        <v>45</v>
      </c>
      <c r="AE71" s="149">
        <f t="shared" si="59"/>
        <v>45</v>
      </c>
      <c r="AF71" s="149">
        <f t="shared" si="59"/>
        <v>45</v>
      </c>
      <c r="AG71" s="149">
        <f t="shared" si="59"/>
        <v>45</v>
      </c>
      <c r="AH71" s="149">
        <f t="shared" si="59"/>
        <v>45</v>
      </c>
      <c r="AI71" s="149">
        <f t="shared" si="59"/>
        <v>45</v>
      </c>
      <c r="AJ71" s="149">
        <f t="shared" si="59"/>
        <v>45</v>
      </c>
      <c r="AK71" s="149">
        <f t="shared" si="59"/>
        <v>45</v>
      </c>
      <c r="AL71" s="149">
        <f t="shared" si="59"/>
        <v>45</v>
      </c>
      <c r="AM71" s="149">
        <f t="shared" si="59"/>
        <v>45</v>
      </c>
    </row>
    <row r="72" spans="2:40" outlineLevel="1">
      <c r="E72" s="146" t="str">
        <f>Inputs!E$40</f>
        <v>Allowed Cost of Capital</v>
      </c>
      <c r="F72" s="147"/>
      <c r="G72" s="147" t="str">
        <f>Inputs!G$40</f>
        <v>%</v>
      </c>
      <c r="H72" s="146"/>
      <c r="I72" s="146"/>
      <c r="J72" s="170">
        <f>Inputs!J$40</f>
        <v>2.92</v>
      </c>
      <c r="K72" s="170">
        <f>Inputs!K$40</f>
        <v>2.92</v>
      </c>
      <c r="L72" s="170">
        <f>Inputs!L$40</f>
        <v>2.92</v>
      </c>
      <c r="M72" s="170">
        <f>Inputs!M$40</f>
        <v>2.92</v>
      </c>
      <c r="N72" s="170">
        <f>Inputs!N$40</f>
        <v>2.92</v>
      </c>
      <c r="O72" s="170">
        <f>Inputs!O$40</f>
        <v>3.23</v>
      </c>
      <c r="P72" s="170">
        <f>Inputs!P$40</f>
        <v>3.23</v>
      </c>
      <c r="Q72" s="170">
        <f>Inputs!Q$40</f>
        <v>3.23</v>
      </c>
      <c r="R72" s="170">
        <f>Inputs!R$40</f>
        <v>3.23</v>
      </c>
      <c r="S72" s="170">
        <f>Inputs!S$40</f>
        <v>3.23</v>
      </c>
      <c r="T72" s="170">
        <f>Inputs!T$40</f>
        <v>3.23</v>
      </c>
      <c r="U72" s="170">
        <f>Inputs!U$40</f>
        <v>3.23</v>
      </c>
      <c r="V72" s="170">
        <f>Inputs!V$40</f>
        <v>3.23</v>
      </c>
      <c r="W72" s="170">
        <f>Inputs!W$40</f>
        <v>3.23</v>
      </c>
      <c r="X72" s="170">
        <f>Inputs!X$40</f>
        <v>3.23</v>
      </c>
      <c r="Y72" s="170">
        <f>Inputs!Y$40</f>
        <v>3.23</v>
      </c>
      <c r="Z72" s="170">
        <f>Inputs!Z$40</f>
        <v>3.23</v>
      </c>
      <c r="AA72" s="170">
        <f>Inputs!AA$40</f>
        <v>3.23</v>
      </c>
      <c r="AB72" s="170">
        <f>Inputs!AB$40</f>
        <v>3.23</v>
      </c>
      <c r="AC72" s="170">
        <f>Inputs!AC$40</f>
        <v>3.23</v>
      </c>
      <c r="AD72" s="170">
        <f>Inputs!AD$40</f>
        <v>3.23</v>
      </c>
      <c r="AE72" s="170">
        <f>Inputs!AE$40</f>
        <v>3.23</v>
      </c>
      <c r="AF72" s="170">
        <f>Inputs!AF$40</f>
        <v>3.23</v>
      </c>
      <c r="AG72" s="170">
        <f>Inputs!AG$40</f>
        <v>3.23</v>
      </c>
      <c r="AH72" s="170">
        <f>Inputs!AH$40</f>
        <v>3.23</v>
      </c>
      <c r="AI72" s="170">
        <f>Inputs!AI$40</f>
        <v>3.23</v>
      </c>
      <c r="AJ72" s="170">
        <f>Inputs!AJ$40</f>
        <v>3.23</v>
      </c>
      <c r="AK72" s="170">
        <f>Inputs!AK$40</f>
        <v>3.23</v>
      </c>
      <c r="AL72" s="170">
        <f>Inputs!AL$40</f>
        <v>3.23</v>
      </c>
      <c r="AM72" s="170">
        <f>Inputs!AM$40</f>
        <v>3.23</v>
      </c>
      <c r="AN72" s="146"/>
    </row>
    <row r="73" spans="2:40" outlineLevel="1">
      <c r="E73" s="146" t="str">
        <f>Inputs!E$46</f>
        <v>Statutory marginal rate of corporation tax</v>
      </c>
      <c r="F73" s="147"/>
      <c r="G73" s="147" t="str">
        <f>Inputs!G$46</f>
        <v>%</v>
      </c>
      <c r="H73" s="146"/>
      <c r="I73" s="146"/>
      <c r="J73" s="170">
        <f>Inputs!J$46</f>
        <v>19</v>
      </c>
      <c r="K73" s="170">
        <f>Inputs!K$46</f>
        <v>19</v>
      </c>
      <c r="L73" s="170">
        <f>Inputs!L$46</f>
        <v>25</v>
      </c>
      <c r="M73" s="170">
        <f>Inputs!M$46</f>
        <v>25</v>
      </c>
      <c r="N73" s="170">
        <f>Inputs!N$46</f>
        <v>25</v>
      </c>
      <c r="O73" s="170">
        <f>Inputs!O$46</f>
        <v>25</v>
      </c>
      <c r="P73" s="170">
        <f>Inputs!P$46</f>
        <v>25</v>
      </c>
      <c r="Q73" s="170">
        <f>Inputs!Q$46</f>
        <v>25</v>
      </c>
      <c r="R73" s="170">
        <f>Inputs!R$46</f>
        <v>25</v>
      </c>
      <c r="S73" s="170">
        <f>Inputs!S$46</f>
        <v>25</v>
      </c>
      <c r="T73" s="170">
        <f>Inputs!T$46</f>
        <v>25</v>
      </c>
      <c r="U73" s="170">
        <f>Inputs!U$46</f>
        <v>25</v>
      </c>
      <c r="V73" s="170">
        <f>Inputs!V$46</f>
        <v>25</v>
      </c>
      <c r="W73" s="170">
        <f>Inputs!W$46</f>
        <v>25</v>
      </c>
      <c r="X73" s="170">
        <f>Inputs!X$46</f>
        <v>25</v>
      </c>
      <c r="Y73" s="170">
        <f>Inputs!Y$46</f>
        <v>25</v>
      </c>
      <c r="Z73" s="170">
        <f>Inputs!Z$46</f>
        <v>25</v>
      </c>
      <c r="AA73" s="170">
        <f>Inputs!AA$46</f>
        <v>25</v>
      </c>
      <c r="AB73" s="170">
        <f>Inputs!AB$46</f>
        <v>25</v>
      </c>
      <c r="AC73" s="170">
        <f>Inputs!AC$46</f>
        <v>25</v>
      </c>
      <c r="AD73" s="170">
        <f>Inputs!AD$46</f>
        <v>25</v>
      </c>
      <c r="AE73" s="170">
        <f>Inputs!AE$46</f>
        <v>25</v>
      </c>
      <c r="AF73" s="170">
        <f>Inputs!AF$46</f>
        <v>25</v>
      </c>
      <c r="AG73" s="170">
        <f>Inputs!AG$46</f>
        <v>25</v>
      </c>
      <c r="AH73" s="170">
        <f>Inputs!AH$46</f>
        <v>25</v>
      </c>
      <c r="AI73" s="170">
        <f>Inputs!AI$46</f>
        <v>25</v>
      </c>
      <c r="AJ73" s="170">
        <f>Inputs!AJ$46</f>
        <v>25</v>
      </c>
      <c r="AK73" s="170">
        <f>Inputs!AK$46</f>
        <v>25</v>
      </c>
      <c r="AL73" s="170">
        <f>Inputs!AL$46</f>
        <v>25</v>
      </c>
      <c r="AM73" s="170">
        <f>Inputs!AM$46</f>
        <v>25</v>
      </c>
      <c r="AN73" s="146"/>
    </row>
    <row r="74" spans="2:40" outlineLevel="1">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row>
    <row r="75" spans="2:40" outlineLevel="1">
      <c r="E75" s="153" t="s">
        <v>333</v>
      </c>
      <c r="F75" s="154"/>
      <c r="G75" s="154" t="s">
        <v>160</v>
      </c>
      <c r="H75" s="153"/>
      <c r="I75" s="153"/>
      <c r="J75" s="162">
        <f>J65 * ( (J69 / 100 * J71 / 100 ) / (J72 / 100 ) ) * (1 / ( 1 - J73 / 100 ) - 1 )</f>
        <v>0</v>
      </c>
      <c r="K75" s="162">
        <f t="shared" ref="K75:AM75" si="60">K65 * ( (K69 / 100 * K71 / 100 ) / (K72 / 100 ) ) * (1 / ( 1 - K73 / 100 ) - 1 )</f>
        <v>0</v>
      </c>
      <c r="L75" s="162">
        <f t="shared" si="60"/>
        <v>0</v>
      </c>
      <c r="M75" s="162">
        <f t="shared" si="60"/>
        <v>0</v>
      </c>
      <c r="N75" s="162">
        <f>N65 * ( (N69 / 100 * N71 / 100 ) / (N72 / 100 ) ) * (1 / ( 1 - N73 / 100 ) - 1 )</f>
        <v>0</v>
      </c>
      <c r="O75" s="162">
        <f t="shared" si="60"/>
        <v>0.33749885227996645</v>
      </c>
      <c r="P75" s="162">
        <f t="shared" si="60"/>
        <v>1.0157011594264871</v>
      </c>
      <c r="Q75" s="162">
        <f t="shared" si="60"/>
        <v>1.7320801118113227</v>
      </c>
      <c r="R75" s="162">
        <f t="shared" si="60"/>
        <v>2.4671632110499186</v>
      </c>
      <c r="S75" s="162">
        <f t="shared" si="60"/>
        <v>3.1484670751478174</v>
      </c>
      <c r="T75" s="162">
        <f t="shared" si="60"/>
        <v>3.9630116310492971</v>
      </c>
      <c r="U75" s="162">
        <f t="shared" si="60"/>
        <v>5.0677523521011185</v>
      </c>
      <c r="V75" s="162">
        <f t="shared" si="60"/>
        <v>6.4701207332625126</v>
      </c>
      <c r="W75" s="162">
        <f t="shared" si="60"/>
        <v>8.0438238990051811</v>
      </c>
      <c r="X75" s="162">
        <f t="shared" si="60"/>
        <v>9.4525074911298059</v>
      </c>
      <c r="Y75" s="162">
        <f t="shared" si="60"/>
        <v>10.365217880229393</v>
      </c>
      <c r="Z75" s="162">
        <f t="shared" si="60"/>
        <v>10.79728200573072</v>
      </c>
      <c r="AA75" s="162">
        <f t="shared" si="60"/>
        <v>11.243516203132046</v>
      </c>
      <c r="AB75" s="162">
        <f t="shared" si="60"/>
        <v>11.566085286904062</v>
      </c>
      <c r="AC75" s="162">
        <f t="shared" si="60"/>
        <v>11.862072910015343</v>
      </c>
      <c r="AD75" s="162">
        <f t="shared" si="60"/>
        <v>12.125461856761527</v>
      </c>
      <c r="AE75" s="162">
        <f t="shared" si="60"/>
        <v>12.408814300018904</v>
      </c>
      <c r="AF75" s="162">
        <f t="shared" si="60"/>
        <v>12.767796556116716</v>
      </c>
      <c r="AG75" s="162">
        <f t="shared" si="60"/>
        <v>13.174413713706574</v>
      </c>
      <c r="AH75" s="162">
        <f t="shared" si="60"/>
        <v>13.545198689663966</v>
      </c>
      <c r="AI75" s="162">
        <f t="shared" si="60"/>
        <v>13.925927540659268</v>
      </c>
      <c r="AJ75" s="162">
        <f t="shared" si="60"/>
        <v>14.414216887700018</v>
      </c>
      <c r="AK75" s="162">
        <f t="shared" si="60"/>
        <v>14.85062458051755</v>
      </c>
      <c r="AL75" s="162">
        <f t="shared" si="60"/>
        <v>15.156789004609164</v>
      </c>
      <c r="AM75" s="162">
        <f t="shared" si="60"/>
        <v>15.375162978925351</v>
      </c>
    </row>
    <row r="76" spans="2:40" outlineLevel="1"/>
    <row r="77" spans="2:40" outlineLevel="1">
      <c r="B77" s="157" t="s">
        <v>334</v>
      </c>
    </row>
    <row r="78" spans="2:40" outlineLevel="1"/>
    <row r="79" spans="2:40" outlineLevel="1">
      <c r="E79" s="163" t="str">
        <f>Inputs!E55</f>
        <v>Enhancement operating expenditure</v>
      </c>
      <c r="F79" s="150"/>
      <c r="G79" s="150" t="str">
        <f>Inputs!G55</f>
        <v>£m 2022/23p</v>
      </c>
      <c r="H79" s="163"/>
      <c r="I79" s="163"/>
      <c r="J79" s="174">
        <f>Inputs!J55</f>
        <v>0</v>
      </c>
      <c r="K79" s="174">
        <f>Inputs!K55</f>
        <v>0</v>
      </c>
      <c r="L79" s="174">
        <f>Inputs!L55</f>
        <v>0</v>
      </c>
      <c r="M79" s="174">
        <f>Inputs!M55</f>
        <v>0</v>
      </c>
      <c r="N79" s="174">
        <f>Inputs!N55</f>
        <v>0</v>
      </c>
      <c r="O79" s="174">
        <f>Inputs!O55</f>
        <v>13.615809202815619</v>
      </c>
      <c r="P79" s="174">
        <f>Inputs!P55</f>
        <v>13.073825300736845</v>
      </c>
      <c r="Q79" s="174">
        <f>Inputs!Q55</f>
        <v>13.180054089165006</v>
      </c>
      <c r="R79" s="174">
        <f>Inputs!R55</f>
        <v>12.739974274165005</v>
      </c>
      <c r="S79" s="174">
        <f>Inputs!S55</f>
        <v>13.246561521453556</v>
      </c>
      <c r="T79" s="174">
        <f>Inputs!T55</f>
        <v>11.028472559444335</v>
      </c>
      <c r="U79" s="174">
        <f>Inputs!U55</f>
        <v>11.028472559444335</v>
      </c>
      <c r="V79" s="174">
        <f>Inputs!V55</f>
        <v>11.028461504936017</v>
      </c>
      <c r="W79" s="174">
        <f>Inputs!W55</f>
        <v>11.107043482919336</v>
      </c>
      <c r="X79" s="174">
        <f>Inputs!X55</f>
        <v>14.101222801723635</v>
      </c>
      <c r="Y79" s="174">
        <f>Inputs!Y55</f>
        <v>17.983051258698492</v>
      </c>
      <c r="Z79" s="174">
        <f>Inputs!Z55</f>
        <v>28.495747426220547</v>
      </c>
      <c r="AA79" s="174">
        <f>Inputs!AA55</f>
        <v>27.145495950287327</v>
      </c>
      <c r="AB79" s="174">
        <f>Inputs!AB55</f>
        <v>28.095458898616112</v>
      </c>
      <c r="AC79" s="174">
        <f>Inputs!AC55</f>
        <v>28.799112308789201</v>
      </c>
      <c r="AD79" s="174">
        <f>Inputs!AD55</f>
        <v>23.453028437004505</v>
      </c>
      <c r="AE79" s="174">
        <f>Inputs!AE55</f>
        <v>26.594082837236254</v>
      </c>
      <c r="AF79" s="174">
        <f>Inputs!AF55</f>
        <v>25.362948157784007</v>
      </c>
      <c r="AG79" s="174">
        <f>Inputs!AG55</f>
        <v>25.71800853691694</v>
      </c>
      <c r="AH79" s="174">
        <f>Inputs!AH55</f>
        <v>25.356452461771354</v>
      </c>
      <c r="AI79" s="174">
        <f>Inputs!AI55</f>
        <v>24.71848548224558</v>
      </c>
      <c r="AJ79" s="174">
        <f>Inputs!AJ55</f>
        <v>24.17470948507788</v>
      </c>
      <c r="AK79" s="174">
        <f>Inputs!AK55</f>
        <v>23.868162453658147</v>
      </c>
      <c r="AL79" s="174">
        <f>Inputs!AL55</f>
        <v>24.302021676958685</v>
      </c>
      <c r="AM79" s="174">
        <f>Inputs!AM55</f>
        <v>26.327432270657404</v>
      </c>
    </row>
    <row r="80" spans="2:40" outlineLevel="1">
      <c r="E80" s="146" t="str">
        <f>Inputs!E59</f>
        <v>Enhancement opex efficiency target</v>
      </c>
      <c r="F80" s="146"/>
      <c r="G80" s="147" t="str">
        <f>Inputs!G59</f>
        <v>%</v>
      </c>
      <c r="H80" s="146"/>
      <c r="I80" s="146"/>
      <c r="J80" s="173">
        <f>Inputs!J59</f>
        <v>100</v>
      </c>
      <c r="K80" s="173">
        <f>Inputs!K59</f>
        <v>100</v>
      </c>
      <c r="L80" s="173">
        <f>Inputs!L59</f>
        <v>100</v>
      </c>
      <c r="M80" s="173">
        <f>Inputs!M59</f>
        <v>100</v>
      </c>
      <c r="N80" s="173">
        <f>Inputs!N59</f>
        <v>100</v>
      </c>
      <c r="O80" s="173">
        <f>Inputs!O59</f>
        <v>100</v>
      </c>
      <c r="P80" s="173">
        <f>Inputs!P59</f>
        <v>100</v>
      </c>
      <c r="Q80" s="173">
        <f>Inputs!Q59</f>
        <v>100</v>
      </c>
      <c r="R80" s="173">
        <f>Inputs!R59</f>
        <v>100</v>
      </c>
      <c r="S80" s="173">
        <f>Inputs!S59</f>
        <v>100</v>
      </c>
      <c r="T80" s="173">
        <f>Inputs!T59</f>
        <v>100</v>
      </c>
      <c r="U80" s="173">
        <f>Inputs!U59</f>
        <v>100</v>
      </c>
      <c r="V80" s="173">
        <f>Inputs!V59</f>
        <v>100</v>
      </c>
      <c r="W80" s="173">
        <f>Inputs!W59</f>
        <v>100</v>
      </c>
      <c r="X80" s="173">
        <f>Inputs!X59</f>
        <v>100</v>
      </c>
      <c r="Y80" s="173">
        <f>Inputs!Y59</f>
        <v>100</v>
      </c>
      <c r="Z80" s="173">
        <f>Inputs!Z59</f>
        <v>100</v>
      </c>
      <c r="AA80" s="173">
        <f>Inputs!AA59</f>
        <v>100</v>
      </c>
      <c r="AB80" s="173">
        <f>Inputs!AB59</f>
        <v>100</v>
      </c>
      <c r="AC80" s="173">
        <f>Inputs!AC59</f>
        <v>100</v>
      </c>
      <c r="AD80" s="173">
        <f>Inputs!AD59</f>
        <v>100</v>
      </c>
      <c r="AE80" s="173">
        <f>Inputs!AE59</f>
        <v>100</v>
      </c>
      <c r="AF80" s="173">
        <f>Inputs!AF59</f>
        <v>100</v>
      </c>
      <c r="AG80" s="173">
        <f>Inputs!AG59</f>
        <v>100</v>
      </c>
      <c r="AH80" s="173">
        <f>Inputs!AH59</f>
        <v>100</v>
      </c>
      <c r="AI80" s="173">
        <f>Inputs!AI59</f>
        <v>100</v>
      </c>
      <c r="AJ80" s="173">
        <f>Inputs!AJ59</f>
        <v>100</v>
      </c>
      <c r="AK80" s="173">
        <f>Inputs!AK59</f>
        <v>100</v>
      </c>
      <c r="AL80" s="173">
        <f>Inputs!AL59</f>
        <v>100</v>
      </c>
      <c r="AM80" s="173">
        <f>Inputs!AM59</f>
        <v>100</v>
      </c>
    </row>
    <row r="81" spans="2:39" outlineLevel="1">
      <c r="E81" s="298" t="s">
        <v>335</v>
      </c>
      <c r="F81" s="299"/>
      <c r="G81" s="299" t="str">
        <f>Inputs!G55</f>
        <v>£m 2022/23p</v>
      </c>
      <c r="H81" s="298"/>
      <c r="I81" s="298"/>
      <c r="J81" s="162">
        <f t="shared" ref="J81" si="61">J79 * J80 / 100</f>
        <v>0</v>
      </c>
      <c r="K81" s="162">
        <f t="shared" ref="K81" si="62">K79 * K80 / 100</f>
        <v>0</v>
      </c>
      <c r="L81" s="162">
        <f t="shared" ref="L81" si="63">L79 * L80 / 100</f>
        <v>0</v>
      </c>
      <c r="M81" s="162">
        <f t="shared" ref="M81" si="64">M79 * M80 / 100</f>
        <v>0</v>
      </c>
      <c r="N81" s="162">
        <f t="shared" ref="N81" si="65">N79 * N80 / 100</f>
        <v>0</v>
      </c>
      <c r="O81" s="162">
        <f t="shared" ref="O81" si="66">O79 * O80 / 100</f>
        <v>13.615809202815619</v>
      </c>
      <c r="P81" s="162">
        <f t="shared" ref="P81" si="67">P79 * P80 / 100</f>
        <v>13.073825300736845</v>
      </c>
      <c r="Q81" s="162">
        <f t="shared" ref="Q81" si="68">Q79 * Q80 / 100</f>
        <v>13.180054089165004</v>
      </c>
      <c r="R81" s="162">
        <f t="shared" ref="R81" si="69">R79 * R80 / 100</f>
        <v>12.739974274165005</v>
      </c>
      <c r="S81" s="162">
        <f t="shared" ref="S81" si="70">S79 * S80 / 100</f>
        <v>13.246561521453554</v>
      </c>
      <c r="T81" s="162">
        <f t="shared" ref="T81" si="71">T79 * T80 / 100</f>
        <v>11.028472559444335</v>
      </c>
      <c r="U81" s="162">
        <f t="shared" ref="U81" si="72">U79 * U80 / 100</f>
        <v>11.028472559444335</v>
      </c>
      <c r="V81" s="162">
        <f t="shared" ref="V81" si="73">V79 * V80 / 100</f>
        <v>11.028461504936017</v>
      </c>
      <c r="W81" s="162">
        <f t="shared" ref="W81" si="74">W79 * W80 / 100</f>
        <v>11.107043482919334</v>
      </c>
      <c r="X81" s="162">
        <f t="shared" ref="X81" si="75">X79 * X80 / 100</f>
        <v>14.101222801723633</v>
      </c>
      <c r="Y81" s="162">
        <f t="shared" ref="Y81" si="76">Y79 * Y80 / 100</f>
        <v>17.983051258698492</v>
      </c>
      <c r="Z81" s="162">
        <f t="shared" ref="Z81" si="77">Z79 * Z80 / 100</f>
        <v>28.495747426220547</v>
      </c>
      <c r="AA81" s="162">
        <f t="shared" ref="AA81" si="78">AA79 * AA80 / 100</f>
        <v>27.145495950287327</v>
      </c>
      <c r="AB81" s="162">
        <f t="shared" ref="AB81" si="79">AB79 * AB80 / 100</f>
        <v>28.095458898616112</v>
      </c>
      <c r="AC81" s="162">
        <f t="shared" ref="AC81" si="80">AC79 * AC80 / 100</f>
        <v>28.799112308789198</v>
      </c>
      <c r="AD81" s="162">
        <f t="shared" ref="AD81" si="81">AD79 * AD80 / 100</f>
        <v>23.453028437004505</v>
      </c>
      <c r="AE81" s="162">
        <f t="shared" ref="AE81" si="82">AE79 * AE80 / 100</f>
        <v>26.594082837236257</v>
      </c>
      <c r="AF81" s="162">
        <f t="shared" ref="AF81" si="83">AF79 * AF80 / 100</f>
        <v>25.362948157784007</v>
      </c>
      <c r="AG81" s="162">
        <f t="shared" ref="AG81" si="84">AG79 * AG80 / 100</f>
        <v>25.71800853691694</v>
      </c>
      <c r="AH81" s="162">
        <f t="shared" ref="AH81" si="85">AH79 * AH80 / 100</f>
        <v>25.356452461771354</v>
      </c>
      <c r="AI81" s="162">
        <f t="shared" ref="AI81" si="86">AI79 * AI80 / 100</f>
        <v>24.71848548224558</v>
      </c>
      <c r="AJ81" s="162">
        <f t="shared" ref="AJ81" si="87">AJ79 * AJ80 / 100</f>
        <v>24.17470948507788</v>
      </c>
      <c r="AK81" s="162">
        <f t="shared" ref="AK81" si="88">AK79 * AK80 / 100</f>
        <v>23.868162453658147</v>
      </c>
      <c r="AL81" s="162">
        <f t="shared" ref="AL81" si="89">AL79 * AL80 / 100</f>
        <v>24.302021676958685</v>
      </c>
      <c r="AM81" s="162">
        <f t="shared" ref="AM81" si="90">AM79 * AM80 / 100</f>
        <v>26.327432270657404</v>
      </c>
    </row>
    <row r="82" spans="2:39" outlineLevel="1"/>
    <row r="83" spans="2:39" outlineLevel="1">
      <c r="B83" s="157" t="s">
        <v>336</v>
      </c>
    </row>
    <row r="84" spans="2:39" outlineLevel="1"/>
    <row r="85" spans="2:39" outlineLevel="1">
      <c r="E85" s="110" t="s">
        <v>337</v>
      </c>
      <c r="G85" s="111" t="s">
        <v>160</v>
      </c>
      <c r="J85" s="158">
        <f>J81+J75+J65+J51</f>
        <v>0</v>
      </c>
      <c r="K85" s="158">
        <f t="shared" ref="K85:AM85" si="91">K81+K75+K65+K51</f>
        <v>0</v>
      </c>
      <c r="L85" s="158">
        <f t="shared" si="91"/>
        <v>0</v>
      </c>
      <c r="M85" s="158">
        <f t="shared" si="91"/>
        <v>0</v>
      </c>
      <c r="N85" s="158">
        <f t="shared" si="91"/>
        <v>0</v>
      </c>
      <c r="O85" s="158">
        <f>O81+O75+O65+O51</f>
        <v>18.08354371512063</v>
      </c>
      <c r="P85" s="158">
        <f t="shared" si="91"/>
        <v>23.843434437351544</v>
      </c>
      <c r="Q85" s="158">
        <f t="shared" si="91"/>
        <v>30.391205848255964</v>
      </c>
      <c r="R85" s="158">
        <f t="shared" si="91"/>
        <v>36.439197248062051</v>
      </c>
      <c r="S85" s="158">
        <f t="shared" si="91"/>
        <v>43.001585224116269</v>
      </c>
      <c r="T85" s="158">
        <f t="shared" si="91"/>
        <v>49.769060746754661</v>
      </c>
      <c r="U85" s="158">
        <f t="shared" si="91"/>
        <v>60.844186600679791</v>
      </c>
      <c r="V85" s="158">
        <f t="shared" si="91"/>
        <v>74.587670072468683</v>
      </c>
      <c r="W85" s="158">
        <f t="shared" si="91"/>
        <v>89.796789825937111</v>
      </c>
      <c r="X85" s="158">
        <f t="shared" si="91"/>
        <v>107.35175540544809</v>
      </c>
      <c r="Y85" s="158">
        <f t="shared" si="91"/>
        <v>118.89959129982806</v>
      </c>
      <c r="Z85" s="158">
        <f t="shared" si="91"/>
        <v>133.40423121967308</v>
      </c>
      <c r="AA85" s="158">
        <f t="shared" si="91"/>
        <v>135.57311423767044</v>
      </c>
      <c r="AB85" s="158">
        <f t="shared" si="91"/>
        <v>139.89419524591264</v>
      </c>
      <c r="AC85" s="158">
        <f t="shared" si="91"/>
        <v>143.73914010577533</v>
      </c>
      <c r="AD85" s="158">
        <f t="shared" si="91"/>
        <v>141.11507674921822</v>
      </c>
      <c r="AE85" s="158">
        <f t="shared" si="91"/>
        <v>147.2334730294026</v>
      </c>
      <c r="AF85" s="158">
        <f t="shared" si="91"/>
        <v>149.55711141885911</v>
      </c>
      <c r="AG85" s="158">
        <f t="shared" si="91"/>
        <v>153.81719786547433</v>
      </c>
      <c r="AH85" s="158">
        <f t="shared" si="91"/>
        <v>157.07474273815606</v>
      </c>
      <c r="AI85" s="158">
        <f t="shared" si="91"/>
        <v>160.40944055653986</v>
      </c>
      <c r="AJ85" s="158">
        <f t="shared" si="91"/>
        <v>164.72905235139717</v>
      </c>
      <c r="AK85" s="158">
        <f t="shared" si="91"/>
        <v>168.58944884814989</v>
      </c>
      <c r="AL85" s="158">
        <f t="shared" si="91"/>
        <v>172.27299701862734</v>
      </c>
      <c r="AM85" s="158">
        <f t="shared" si="91"/>
        <v>176.77380673800434</v>
      </c>
    </row>
    <row r="86" spans="2:39" outlineLevel="1">
      <c r="E86" s="146" t="str">
        <f>Inputs!E$43</f>
        <v>Multiplier to account for retail margin</v>
      </c>
      <c r="F86" s="147"/>
      <c r="G86" s="147" t="str">
        <f>Inputs!G$43</f>
        <v>n</v>
      </c>
      <c r="H86" s="146"/>
      <c r="I86" s="146"/>
      <c r="J86" s="174">
        <f>Inputs!J$43</f>
        <v>1.01</v>
      </c>
      <c r="K86" s="174">
        <f>Inputs!K$43</f>
        <v>1.01</v>
      </c>
      <c r="L86" s="174">
        <f>Inputs!L$43</f>
        <v>1.01</v>
      </c>
      <c r="M86" s="174">
        <f>Inputs!M$43</f>
        <v>1.01</v>
      </c>
      <c r="N86" s="174">
        <f>Inputs!N$43</f>
        <v>1.01</v>
      </c>
      <c r="O86" s="174">
        <f>Inputs!O$43</f>
        <v>1.01</v>
      </c>
      <c r="P86" s="174">
        <f>Inputs!P$43</f>
        <v>1.01</v>
      </c>
      <c r="Q86" s="174">
        <f>Inputs!Q$43</f>
        <v>1.01</v>
      </c>
      <c r="R86" s="174">
        <f>Inputs!R$43</f>
        <v>1.01</v>
      </c>
      <c r="S86" s="174">
        <f>Inputs!S$43</f>
        <v>1.01</v>
      </c>
      <c r="T86" s="174">
        <f>Inputs!T$43</f>
        <v>1.01</v>
      </c>
      <c r="U86" s="174">
        <f>Inputs!U$43</f>
        <v>1.01</v>
      </c>
      <c r="V86" s="174">
        <f>Inputs!V$43</f>
        <v>1.01</v>
      </c>
      <c r="W86" s="174">
        <f>Inputs!W$43</f>
        <v>1.01</v>
      </c>
      <c r="X86" s="174">
        <f>Inputs!X$43</f>
        <v>1.01</v>
      </c>
      <c r="Y86" s="174">
        <f>Inputs!Y$43</f>
        <v>1.01</v>
      </c>
      <c r="Z86" s="174">
        <f>Inputs!Z$43</f>
        <v>1.01</v>
      </c>
      <c r="AA86" s="174">
        <f>Inputs!AA$43</f>
        <v>1.01</v>
      </c>
      <c r="AB86" s="174">
        <f>Inputs!AB$43</f>
        <v>1.01</v>
      </c>
      <c r="AC86" s="174">
        <f>Inputs!AC$43</f>
        <v>1.01</v>
      </c>
      <c r="AD86" s="174">
        <f>Inputs!AD$43</f>
        <v>1.01</v>
      </c>
      <c r="AE86" s="174">
        <f>Inputs!AE$43</f>
        <v>1.01</v>
      </c>
      <c r="AF86" s="174">
        <f>Inputs!AF$43</f>
        <v>1.01</v>
      </c>
      <c r="AG86" s="174">
        <f>Inputs!AG$43</f>
        <v>1.01</v>
      </c>
      <c r="AH86" s="174">
        <f>Inputs!AH$43</f>
        <v>1.01</v>
      </c>
      <c r="AI86" s="174">
        <f>Inputs!AI$43</f>
        <v>1.01</v>
      </c>
      <c r="AJ86" s="174">
        <f>Inputs!AJ$43</f>
        <v>1.01</v>
      </c>
      <c r="AK86" s="174">
        <f>Inputs!AK$43</f>
        <v>1.01</v>
      </c>
      <c r="AL86" s="174">
        <f>Inputs!AL$43</f>
        <v>1.01</v>
      </c>
      <c r="AM86" s="174">
        <f>Inputs!AM$43</f>
        <v>1.01</v>
      </c>
    </row>
    <row r="87" spans="2:39" outlineLevel="1">
      <c r="E87" s="153" t="s">
        <v>338</v>
      </c>
      <c r="F87" s="154"/>
      <c r="G87" s="154" t="s">
        <v>160</v>
      </c>
      <c r="H87" s="153"/>
      <c r="I87" s="153"/>
      <c r="J87" s="162">
        <f>( J85 * J86 ) - J85</f>
        <v>0</v>
      </c>
      <c r="K87" s="162">
        <f t="shared" ref="K87:AM87" si="92">( K85 * K86 ) - K85</f>
        <v>0</v>
      </c>
      <c r="L87" s="162">
        <f t="shared" si="92"/>
        <v>0</v>
      </c>
      <c r="M87" s="162">
        <f t="shared" si="92"/>
        <v>0</v>
      </c>
      <c r="N87" s="162">
        <f t="shared" si="92"/>
        <v>0</v>
      </c>
      <c r="O87" s="162">
        <f t="shared" si="92"/>
        <v>0.18083543715120598</v>
      </c>
      <c r="P87" s="162">
        <f t="shared" si="92"/>
        <v>0.23843434437351618</v>
      </c>
      <c r="Q87" s="162">
        <f t="shared" si="92"/>
        <v>0.30391205848255964</v>
      </c>
      <c r="R87" s="162">
        <f t="shared" si="92"/>
        <v>0.36439197248061816</v>
      </c>
      <c r="S87" s="162">
        <f t="shared" si="92"/>
        <v>0.43001585224116212</v>
      </c>
      <c r="T87" s="162">
        <f t="shared" si="92"/>
        <v>0.4976906074675469</v>
      </c>
      <c r="U87" s="162">
        <f t="shared" si="92"/>
        <v>0.60844186600679961</v>
      </c>
      <c r="V87" s="162">
        <f t="shared" si="92"/>
        <v>0.74587670072469336</v>
      </c>
      <c r="W87" s="162">
        <f t="shared" si="92"/>
        <v>0.89796789825936685</v>
      </c>
      <c r="X87" s="162">
        <f t="shared" si="92"/>
        <v>1.0735175540544759</v>
      </c>
      <c r="Y87" s="162">
        <f t="shared" si="92"/>
        <v>1.1889959129982799</v>
      </c>
      <c r="Z87" s="162">
        <f t="shared" si="92"/>
        <v>1.3340423121967433</v>
      </c>
      <c r="AA87" s="162">
        <f t="shared" si="92"/>
        <v>1.3557311423766976</v>
      </c>
      <c r="AB87" s="162">
        <f t="shared" si="92"/>
        <v>1.3989419524591256</v>
      </c>
      <c r="AC87" s="162">
        <f t="shared" si="92"/>
        <v>1.4373914010577664</v>
      </c>
      <c r="AD87" s="162">
        <f t="shared" si="92"/>
        <v>1.4111507674921882</v>
      </c>
      <c r="AE87" s="162">
        <f t="shared" si="92"/>
        <v>1.4723347302940226</v>
      </c>
      <c r="AF87" s="162">
        <f t="shared" si="92"/>
        <v>1.4955711141885786</v>
      </c>
      <c r="AG87" s="162">
        <f t="shared" si="92"/>
        <v>1.5381719786547308</v>
      </c>
      <c r="AH87" s="162">
        <f t="shared" si="92"/>
        <v>1.5707474273815478</v>
      </c>
      <c r="AI87" s="162">
        <f t="shared" si="92"/>
        <v>1.6040944055654052</v>
      </c>
      <c r="AJ87" s="162">
        <f t="shared" si="92"/>
        <v>1.6472905235139592</v>
      </c>
      <c r="AK87" s="162">
        <f t="shared" si="92"/>
        <v>1.6858944884814946</v>
      </c>
      <c r="AL87" s="162">
        <f t="shared" si="92"/>
        <v>1.7227299701862648</v>
      </c>
      <c r="AM87" s="162">
        <f t="shared" si="92"/>
        <v>1.7677380673800371</v>
      </c>
    </row>
    <row r="88" spans="2:39" outlineLevel="1"/>
    <row r="89" spans="2:39" outlineLevel="1">
      <c r="B89" s="157" t="s">
        <v>339</v>
      </c>
    </row>
    <row r="90" spans="2:39" outlineLevel="1">
      <c r="E90" s="148" t="str">
        <f>E81</f>
        <v>Enhancement operating expenditure (post efficiency)</v>
      </c>
      <c r="F90" s="159"/>
      <c r="G90" s="159" t="str">
        <f t="shared" ref="G90:J90" si="93">G81</f>
        <v>£m 2022/23p</v>
      </c>
      <c r="H90" s="148"/>
      <c r="I90" s="148"/>
      <c r="J90" s="158">
        <f t="shared" si="93"/>
        <v>0</v>
      </c>
      <c r="K90" s="158">
        <f t="shared" ref="K90:AM90" si="94">K81</f>
        <v>0</v>
      </c>
      <c r="L90" s="158">
        <f t="shared" si="94"/>
        <v>0</v>
      </c>
      <c r="M90" s="158">
        <f t="shared" si="94"/>
        <v>0</v>
      </c>
      <c r="N90" s="158">
        <f t="shared" si="94"/>
        <v>0</v>
      </c>
      <c r="O90" s="158">
        <f t="shared" si="94"/>
        <v>13.615809202815619</v>
      </c>
      <c r="P90" s="158">
        <f t="shared" si="94"/>
        <v>13.073825300736845</v>
      </c>
      <c r="Q90" s="158">
        <f t="shared" si="94"/>
        <v>13.180054089165004</v>
      </c>
      <c r="R90" s="158">
        <f t="shared" si="94"/>
        <v>12.739974274165005</v>
      </c>
      <c r="S90" s="158">
        <f t="shared" si="94"/>
        <v>13.246561521453554</v>
      </c>
      <c r="T90" s="158">
        <f t="shared" si="94"/>
        <v>11.028472559444335</v>
      </c>
      <c r="U90" s="158">
        <f t="shared" si="94"/>
        <v>11.028472559444335</v>
      </c>
      <c r="V90" s="158">
        <f t="shared" si="94"/>
        <v>11.028461504936017</v>
      </c>
      <c r="W90" s="158">
        <f t="shared" si="94"/>
        <v>11.107043482919334</v>
      </c>
      <c r="X90" s="158">
        <f t="shared" si="94"/>
        <v>14.101222801723633</v>
      </c>
      <c r="Y90" s="158">
        <f t="shared" si="94"/>
        <v>17.983051258698492</v>
      </c>
      <c r="Z90" s="158">
        <f t="shared" si="94"/>
        <v>28.495747426220547</v>
      </c>
      <c r="AA90" s="158">
        <f t="shared" si="94"/>
        <v>27.145495950287327</v>
      </c>
      <c r="AB90" s="158">
        <f t="shared" si="94"/>
        <v>28.095458898616112</v>
      </c>
      <c r="AC90" s="158">
        <f t="shared" si="94"/>
        <v>28.799112308789198</v>
      </c>
      <c r="AD90" s="158">
        <f t="shared" si="94"/>
        <v>23.453028437004505</v>
      </c>
      <c r="AE90" s="158">
        <f t="shared" si="94"/>
        <v>26.594082837236257</v>
      </c>
      <c r="AF90" s="158">
        <f t="shared" si="94"/>
        <v>25.362948157784007</v>
      </c>
      <c r="AG90" s="158">
        <f t="shared" si="94"/>
        <v>25.71800853691694</v>
      </c>
      <c r="AH90" s="158">
        <f t="shared" si="94"/>
        <v>25.356452461771354</v>
      </c>
      <c r="AI90" s="158">
        <f t="shared" si="94"/>
        <v>24.71848548224558</v>
      </c>
      <c r="AJ90" s="158">
        <f t="shared" si="94"/>
        <v>24.17470948507788</v>
      </c>
      <c r="AK90" s="158">
        <f t="shared" si="94"/>
        <v>23.868162453658147</v>
      </c>
      <c r="AL90" s="158">
        <f t="shared" si="94"/>
        <v>24.302021676958685</v>
      </c>
      <c r="AM90" s="158">
        <f t="shared" si="94"/>
        <v>26.327432270657404</v>
      </c>
    </row>
    <row r="91" spans="2:39" outlineLevel="1">
      <c r="E91" s="110" t="str">
        <f>E51</f>
        <v>Total draw down charges</v>
      </c>
      <c r="G91" s="111" t="str">
        <f t="shared" ref="G91:J91" si="95">G51</f>
        <v>£m 2022/23p</v>
      </c>
      <c r="J91" s="158">
        <f t="shared" si="95"/>
        <v>0</v>
      </c>
      <c r="K91" s="158">
        <f t="shared" ref="K91:AM91" si="96">K51</f>
        <v>0</v>
      </c>
      <c r="L91" s="158">
        <f t="shared" si="96"/>
        <v>0</v>
      </c>
      <c r="M91" s="158">
        <f t="shared" si="96"/>
        <v>0</v>
      </c>
      <c r="N91" s="158">
        <f t="shared" si="96"/>
        <v>0</v>
      </c>
      <c r="O91" s="158">
        <f t="shared" si="96"/>
        <v>2.3748068470390673</v>
      </c>
      <c r="P91" s="158">
        <f t="shared" si="96"/>
        <v>4.4709534764675141</v>
      </c>
      <c r="Q91" s="158">
        <f t="shared" si="96"/>
        <v>6.4700237227215496</v>
      </c>
      <c r="R91" s="158">
        <f t="shared" si="96"/>
        <v>8.3996327552927923</v>
      </c>
      <c r="S91" s="158">
        <f t="shared" si="96"/>
        <v>10.230471840514173</v>
      </c>
      <c r="T91" s="158">
        <f t="shared" si="96"/>
        <v>14.164810745811378</v>
      </c>
      <c r="U91" s="158">
        <f t="shared" si="96"/>
        <v>18.389120952762966</v>
      </c>
      <c r="V91" s="158">
        <f t="shared" si="96"/>
        <v>23.436124922131789</v>
      </c>
      <c r="W91" s="158">
        <f t="shared" si="96"/>
        <v>28.807675755145063</v>
      </c>
      <c r="X91" s="158">
        <f t="shared" si="96"/>
        <v>34.632809015413827</v>
      </c>
      <c r="Y91" s="158">
        <f t="shared" si="96"/>
        <v>36.638836246019423</v>
      </c>
      <c r="Z91" s="158">
        <f t="shared" si="96"/>
        <v>37.951425815885685</v>
      </c>
      <c r="AA91" s="158">
        <f t="shared" si="96"/>
        <v>39.401194628218448</v>
      </c>
      <c r="AB91" s="158">
        <f t="shared" si="96"/>
        <v>40.791989999612632</v>
      </c>
      <c r="AC91" s="158">
        <f t="shared" si="96"/>
        <v>42.116148205428146</v>
      </c>
      <c r="AD91" s="158">
        <f t="shared" si="96"/>
        <v>43.22116593462524</v>
      </c>
      <c r="AE91" s="158">
        <f t="shared" si="96"/>
        <v>44.45894472419031</v>
      </c>
      <c r="AF91" s="158">
        <f t="shared" si="96"/>
        <v>45.809846615448464</v>
      </c>
      <c r="AG91" s="158">
        <f t="shared" si="96"/>
        <v>47.218560347910113</v>
      </c>
      <c r="AH91" s="158">
        <f t="shared" si="96"/>
        <v>48.561330619951285</v>
      </c>
      <c r="AI91" s="158">
        <f t="shared" si="96"/>
        <v>50.196617101925483</v>
      </c>
      <c r="AJ91" s="158">
        <f t="shared" si="96"/>
        <v>52.062288990121175</v>
      </c>
      <c r="AK91" s="158">
        <f t="shared" si="96"/>
        <v>53.550029522690664</v>
      </c>
      <c r="AL91" s="158">
        <f t="shared" si="96"/>
        <v>54.9201076021548</v>
      </c>
      <c r="AM91" s="158">
        <f t="shared" si="96"/>
        <v>56.054860777317543</v>
      </c>
    </row>
    <row r="92" spans="2:39" outlineLevel="1">
      <c r="E92" s="110" t="str">
        <f>E65</f>
        <v>Allowed return on capital</v>
      </c>
      <c r="G92" s="111" t="str">
        <f t="shared" ref="G92:J92" si="97">G65</f>
        <v>£m 2022/23p</v>
      </c>
      <c r="J92" s="158">
        <f t="shared" si="97"/>
        <v>0</v>
      </c>
      <c r="K92" s="158">
        <f t="shared" ref="K92:AM92" si="98">K65</f>
        <v>0</v>
      </c>
      <c r="L92" s="158">
        <f t="shared" si="98"/>
        <v>0</v>
      </c>
      <c r="M92" s="158">
        <f t="shared" si="98"/>
        <v>0</v>
      </c>
      <c r="N92" s="158">
        <f t="shared" si="98"/>
        <v>0</v>
      </c>
      <c r="O92" s="158">
        <f t="shared" si="98"/>
        <v>1.7554288129859774</v>
      </c>
      <c r="P92" s="158">
        <f t="shared" si="98"/>
        <v>5.2829545007206988</v>
      </c>
      <c r="Q92" s="158">
        <f t="shared" si="98"/>
        <v>9.0090479245580894</v>
      </c>
      <c r="R92" s="158">
        <f t="shared" si="98"/>
        <v>12.832427007554333</v>
      </c>
      <c r="S92" s="158">
        <f t="shared" si="98"/>
        <v>16.376084787000732</v>
      </c>
      <c r="T92" s="158">
        <f t="shared" si="98"/>
        <v>20.612765810449652</v>
      </c>
      <c r="U92" s="158">
        <f t="shared" si="98"/>
        <v>26.358840736371366</v>
      </c>
      <c r="V92" s="158">
        <f t="shared" si="98"/>
        <v>33.652962912138364</v>
      </c>
      <c r="W92" s="158">
        <f t="shared" si="98"/>
        <v>41.838246688867542</v>
      </c>
      <c r="X92" s="158">
        <f t="shared" si="98"/>
        <v>49.165216097180817</v>
      </c>
      <c r="Y92" s="158">
        <f t="shared" si="98"/>
        <v>53.912485914880754</v>
      </c>
      <c r="Z92" s="158">
        <f t="shared" si="98"/>
        <v>56.159775971836133</v>
      </c>
      <c r="AA92" s="158">
        <f t="shared" si="98"/>
        <v>57.782907456032625</v>
      </c>
      <c r="AB92" s="158">
        <f t="shared" si="98"/>
        <v>59.440661060779831</v>
      </c>
      <c r="AC92" s="158">
        <f t="shared" si="98"/>
        <v>60.961806681542647</v>
      </c>
      <c r="AD92" s="158">
        <f t="shared" si="98"/>
        <v>62.31542052082694</v>
      </c>
      <c r="AE92" s="158">
        <f t="shared" si="98"/>
        <v>63.771631167957132</v>
      </c>
      <c r="AF92" s="158">
        <f t="shared" si="98"/>
        <v>65.616520089509933</v>
      </c>
      <c r="AG92" s="158">
        <f t="shared" si="98"/>
        <v>67.706215266940717</v>
      </c>
      <c r="AH92" s="158">
        <f t="shared" si="98"/>
        <v>69.611760966769467</v>
      </c>
      <c r="AI92" s="158">
        <f t="shared" si="98"/>
        <v>71.568410431709523</v>
      </c>
      <c r="AJ92" s="158">
        <f t="shared" si="98"/>
        <v>74.077836988498106</v>
      </c>
      <c r="AK92" s="158">
        <f t="shared" si="98"/>
        <v>76.320632291283516</v>
      </c>
      <c r="AL92" s="158">
        <f t="shared" si="98"/>
        <v>77.894078734904696</v>
      </c>
      <c r="AM92" s="158">
        <f t="shared" si="98"/>
        <v>79.016350711104039</v>
      </c>
    </row>
    <row r="93" spans="2:39" outlineLevel="1">
      <c r="E93" s="110" t="str">
        <f>E75</f>
        <v>Allowed Tax</v>
      </c>
      <c r="G93" s="111" t="str">
        <f>G75</f>
        <v>£m 2022/23p</v>
      </c>
      <c r="J93" s="158">
        <f>J75</f>
        <v>0</v>
      </c>
      <c r="K93" s="158">
        <f t="shared" ref="K93:AM93" si="99">K75</f>
        <v>0</v>
      </c>
      <c r="L93" s="158">
        <f t="shared" si="99"/>
        <v>0</v>
      </c>
      <c r="M93" s="158">
        <f t="shared" si="99"/>
        <v>0</v>
      </c>
      <c r="N93" s="158">
        <f t="shared" si="99"/>
        <v>0</v>
      </c>
      <c r="O93" s="158">
        <f t="shared" si="99"/>
        <v>0.33749885227996645</v>
      </c>
      <c r="P93" s="158">
        <f t="shared" si="99"/>
        <v>1.0157011594264871</v>
      </c>
      <c r="Q93" s="158">
        <f t="shared" si="99"/>
        <v>1.7320801118113227</v>
      </c>
      <c r="R93" s="158">
        <f t="shared" si="99"/>
        <v>2.4671632110499186</v>
      </c>
      <c r="S93" s="158">
        <f t="shared" si="99"/>
        <v>3.1484670751478174</v>
      </c>
      <c r="T93" s="158">
        <f t="shared" si="99"/>
        <v>3.9630116310492971</v>
      </c>
      <c r="U93" s="158">
        <f t="shared" si="99"/>
        <v>5.0677523521011185</v>
      </c>
      <c r="V93" s="158">
        <f t="shared" si="99"/>
        <v>6.4701207332625126</v>
      </c>
      <c r="W93" s="158">
        <f t="shared" si="99"/>
        <v>8.0438238990051811</v>
      </c>
      <c r="X93" s="158">
        <f t="shared" si="99"/>
        <v>9.4525074911298059</v>
      </c>
      <c r="Y93" s="158">
        <f t="shared" si="99"/>
        <v>10.365217880229393</v>
      </c>
      <c r="Z93" s="158">
        <f t="shared" si="99"/>
        <v>10.79728200573072</v>
      </c>
      <c r="AA93" s="158">
        <f t="shared" si="99"/>
        <v>11.243516203132046</v>
      </c>
      <c r="AB93" s="158">
        <f t="shared" si="99"/>
        <v>11.566085286904062</v>
      </c>
      <c r="AC93" s="158">
        <f t="shared" si="99"/>
        <v>11.862072910015343</v>
      </c>
      <c r="AD93" s="158">
        <f t="shared" si="99"/>
        <v>12.125461856761527</v>
      </c>
      <c r="AE93" s="158">
        <f t="shared" si="99"/>
        <v>12.408814300018904</v>
      </c>
      <c r="AF93" s="158">
        <f t="shared" si="99"/>
        <v>12.767796556116716</v>
      </c>
      <c r="AG93" s="158">
        <f t="shared" si="99"/>
        <v>13.174413713706574</v>
      </c>
      <c r="AH93" s="158">
        <f t="shared" si="99"/>
        <v>13.545198689663966</v>
      </c>
      <c r="AI93" s="158">
        <f t="shared" si="99"/>
        <v>13.925927540659268</v>
      </c>
      <c r="AJ93" s="158">
        <f t="shared" si="99"/>
        <v>14.414216887700018</v>
      </c>
      <c r="AK93" s="158">
        <f t="shared" si="99"/>
        <v>14.85062458051755</v>
      </c>
      <c r="AL93" s="158">
        <f t="shared" si="99"/>
        <v>15.156789004609164</v>
      </c>
      <c r="AM93" s="158">
        <f t="shared" si="99"/>
        <v>15.375162978925351</v>
      </c>
    </row>
    <row r="94" spans="2:39" outlineLevel="1">
      <c r="E94" s="110" t="str">
        <f>E87</f>
        <v>Allowed retail margin</v>
      </c>
      <c r="F94" s="110"/>
      <c r="G94" s="111" t="str">
        <f t="shared" ref="G94" si="100">G87</f>
        <v>£m 2022/23p</v>
      </c>
      <c r="J94" s="158">
        <f t="shared" ref="J94" si="101">J87</f>
        <v>0</v>
      </c>
      <c r="K94" s="158">
        <f t="shared" ref="K94:AM94" si="102">K87</f>
        <v>0</v>
      </c>
      <c r="L94" s="158">
        <f t="shared" si="102"/>
        <v>0</v>
      </c>
      <c r="M94" s="158">
        <f t="shared" si="102"/>
        <v>0</v>
      </c>
      <c r="N94" s="158">
        <f t="shared" si="102"/>
        <v>0</v>
      </c>
      <c r="O94" s="158">
        <f t="shared" si="102"/>
        <v>0.18083543715120598</v>
      </c>
      <c r="P94" s="158">
        <f t="shared" si="102"/>
        <v>0.23843434437351618</v>
      </c>
      <c r="Q94" s="158">
        <f t="shared" si="102"/>
        <v>0.30391205848255964</v>
      </c>
      <c r="R94" s="158">
        <f t="shared" si="102"/>
        <v>0.36439197248061816</v>
      </c>
      <c r="S94" s="158">
        <f t="shared" si="102"/>
        <v>0.43001585224116212</v>
      </c>
      <c r="T94" s="158">
        <f t="shared" si="102"/>
        <v>0.4976906074675469</v>
      </c>
      <c r="U94" s="158">
        <f t="shared" si="102"/>
        <v>0.60844186600679961</v>
      </c>
      <c r="V94" s="158">
        <f t="shared" si="102"/>
        <v>0.74587670072469336</v>
      </c>
      <c r="W94" s="158">
        <f t="shared" si="102"/>
        <v>0.89796789825936685</v>
      </c>
      <c r="X94" s="158">
        <f t="shared" si="102"/>
        <v>1.0735175540544759</v>
      </c>
      <c r="Y94" s="158">
        <f t="shared" si="102"/>
        <v>1.1889959129982799</v>
      </c>
      <c r="Z94" s="158">
        <f t="shared" si="102"/>
        <v>1.3340423121967433</v>
      </c>
      <c r="AA94" s="158">
        <f t="shared" si="102"/>
        <v>1.3557311423766976</v>
      </c>
      <c r="AB94" s="158">
        <f t="shared" si="102"/>
        <v>1.3989419524591256</v>
      </c>
      <c r="AC94" s="158">
        <f t="shared" si="102"/>
        <v>1.4373914010577664</v>
      </c>
      <c r="AD94" s="158">
        <f t="shared" si="102"/>
        <v>1.4111507674921882</v>
      </c>
      <c r="AE94" s="158">
        <f t="shared" si="102"/>
        <v>1.4723347302940226</v>
      </c>
      <c r="AF94" s="158">
        <f t="shared" si="102"/>
        <v>1.4955711141885786</v>
      </c>
      <c r="AG94" s="158">
        <f t="shared" si="102"/>
        <v>1.5381719786547308</v>
      </c>
      <c r="AH94" s="158">
        <f t="shared" si="102"/>
        <v>1.5707474273815478</v>
      </c>
      <c r="AI94" s="158">
        <f t="shared" si="102"/>
        <v>1.6040944055654052</v>
      </c>
      <c r="AJ94" s="158">
        <f t="shared" si="102"/>
        <v>1.6472905235139592</v>
      </c>
      <c r="AK94" s="158">
        <f t="shared" si="102"/>
        <v>1.6858944884814946</v>
      </c>
      <c r="AL94" s="158">
        <f t="shared" si="102"/>
        <v>1.7227299701862648</v>
      </c>
      <c r="AM94" s="158">
        <f t="shared" si="102"/>
        <v>1.7677380673800371</v>
      </c>
    </row>
    <row r="95" spans="2:39" outlineLevel="1">
      <c r="E95" s="153" t="s">
        <v>340</v>
      </c>
      <c r="F95" s="154"/>
      <c r="G95" s="154" t="s">
        <v>160</v>
      </c>
      <c r="H95" s="153"/>
      <c r="I95" s="153"/>
      <c r="J95" s="164">
        <f>SUM(J90:J94)</f>
        <v>0</v>
      </c>
      <c r="K95" s="164">
        <f t="shared" ref="K95:AM95" si="103">SUM(K90:K94)</f>
        <v>0</v>
      </c>
      <c r="L95" s="164">
        <f t="shared" si="103"/>
        <v>0</v>
      </c>
      <c r="M95" s="164">
        <f t="shared" si="103"/>
        <v>0</v>
      </c>
      <c r="N95" s="164">
        <f t="shared" si="103"/>
        <v>0</v>
      </c>
      <c r="O95" s="164">
        <f t="shared" si="103"/>
        <v>18.264379152271836</v>
      </c>
      <c r="P95" s="164">
        <f t="shared" si="103"/>
        <v>24.08186878172506</v>
      </c>
      <c r="Q95" s="164">
        <f t="shared" si="103"/>
        <v>30.695117906738524</v>
      </c>
      <c r="R95" s="164">
        <f t="shared" si="103"/>
        <v>36.803589220542676</v>
      </c>
      <c r="S95" s="164">
        <f t="shared" si="103"/>
        <v>43.431601076357445</v>
      </c>
      <c r="T95" s="164">
        <f t="shared" si="103"/>
        <v>50.266751354222208</v>
      </c>
      <c r="U95" s="164">
        <f t="shared" si="103"/>
        <v>61.452628466686583</v>
      </c>
      <c r="V95" s="164">
        <f t="shared" si="103"/>
        <v>75.333546773193376</v>
      </c>
      <c r="W95" s="164">
        <f t="shared" si="103"/>
        <v>90.694757724196478</v>
      </c>
      <c r="X95" s="164">
        <f t="shared" si="103"/>
        <v>108.42527295950256</v>
      </c>
      <c r="Y95" s="164">
        <f t="shared" si="103"/>
        <v>120.08858721282634</v>
      </c>
      <c r="Z95" s="164">
        <f t="shared" si="103"/>
        <v>134.73827353186982</v>
      </c>
      <c r="AA95" s="164">
        <f t="shared" si="103"/>
        <v>136.92884538004714</v>
      </c>
      <c r="AB95" s="164">
        <f t="shared" si="103"/>
        <v>141.29313719837177</v>
      </c>
      <c r="AC95" s="164">
        <f t="shared" si="103"/>
        <v>145.1765315068331</v>
      </c>
      <c r="AD95" s="164">
        <f t="shared" si="103"/>
        <v>142.52622751671038</v>
      </c>
      <c r="AE95" s="164">
        <f t="shared" si="103"/>
        <v>148.70580775969663</v>
      </c>
      <c r="AF95" s="164">
        <f t="shared" si="103"/>
        <v>151.05268253304769</v>
      </c>
      <c r="AG95" s="164">
        <f t="shared" si="103"/>
        <v>155.35536984412909</v>
      </c>
      <c r="AH95" s="164">
        <f t="shared" si="103"/>
        <v>158.64549016553761</v>
      </c>
      <c r="AI95" s="164">
        <f t="shared" si="103"/>
        <v>162.01353496210527</v>
      </c>
      <c r="AJ95" s="164">
        <f t="shared" si="103"/>
        <v>166.37634287491113</v>
      </c>
      <c r="AK95" s="164">
        <f t="shared" si="103"/>
        <v>170.27534333663135</v>
      </c>
      <c r="AL95" s="164">
        <f t="shared" si="103"/>
        <v>173.9957269888136</v>
      </c>
      <c r="AM95" s="164">
        <f t="shared" si="103"/>
        <v>178.54154480538438</v>
      </c>
    </row>
    <row r="96" spans="2:39" outlineLevel="1"/>
    <row r="97" spans="2:39" outlineLevel="1">
      <c r="B97" s="157" t="s">
        <v>341</v>
      </c>
    </row>
    <row r="98" spans="2:39" outlineLevel="1"/>
    <row r="99" spans="2:39" outlineLevel="1">
      <c r="E99" s="110" t="str">
        <f>E$95</f>
        <v>Total new allowed revenue</v>
      </c>
      <c r="F99" s="110"/>
      <c r="G99" s="111" t="str">
        <f>G$95</f>
        <v>£m 2022/23p</v>
      </c>
      <c r="J99" s="158">
        <f>J95</f>
        <v>0</v>
      </c>
      <c r="K99" s="158">
        <f t="shared" ref="K99:AM99" si="104">K95</f>
        <v>0</v>
      </c>
      <c r="L99" s="158">
        <f t="shared" si="104"/>
        <v>0</v>
      </c>
      <c r="M99" s="158">
        <f t="shared" si="104"/>
        <v>0</v>
      </c>
      <c r="N99" s="158">
        <f t="shared" si="104"/>
        <v>0</v>
      </c>
      <c r="O99" s="158">
        <f t="shared" si="104"/>
        <v>18.264379152271836</v>
      </c>
      <c r="P99" s="158">
        <f t="shared" si="104"/>
        <v>24.08186878172506</v>
      </c>
      <c r="Q99" s="158">
        <f t="shared" si="104"/>
        <v>30.695117906738524</v>
      </c>
      <c r="R99" s="158">
        <f t="shared" si="104"/>
        <v>36.803589220542676</v>
      </c>
      <c r="S99" s="158">
        <f t="shared" si="104"/>
        <v>43.431601076357445</v>
      </c>
      <c r="T99" s="158">
        <f t="shared" si="104"/>
        <v>50.266751354222208</v>
      </c>
      <c r="U99" s="158">
        <f t="shared" si="104"/>
        <v>61.452628466686583</v>
      </c>
      <c r="V99" s="158">
        <f t="shared" si="104"/>
        <v>75.333546773193376</v>
      </c>
      <c r="W99" s="158">
        <f t="shared" si="104"/>
        <v>90.694757724196478</v>
      </c>
      <c r="X99" s="158">
        <f t="shared" si="104"/>
        <v>108.42527295950256</v>
      </c>
      <c r="Y99" s="158">
        <f t="shared" si="104"/>
        <v>120.08858721282634</v>
      </c>
      <c r="Z99" s="158">
        <f t="shared" si="104"/>
        <v>134.73827353186982</v>
      </c>
      <c r="AA99" s="158">
        <f t="shared" si="104"/>
        <v>136.92884538004714</v>
      </c>
      <c r="AB99" s="158">
        <f t="shared" si="104"/>
        <v>141.29313719837177</v>
      </c>
      <c r="AC99" s="158">
        <f t="shared" si="104"/>
        <v>145.1765315068331</v>
      </c>
      <c r="AD99" s="158">
        <f t="shared" si="104"/>
        <v>142.52622751671038</v>
      </c>
      <c r="AE99" s="158">
        <f t="shared" si="104"/>
        <v>148.70580775969663</v>
      </c>
      <c r="AF99" s="158">
        <f t="shared" si="104"/>
        <v>151.05268253304769</v>
      </c>
      <c r="AG99" s="158">
        <f t="shared" si="104"/>
        <v>155.35536984412909</v>
      </c>
      <c r="AH99" s="158">
        <f t="shared" si="104"/>
        <v>158.64549016553761</v>
      </c>
      <c r="AI99" s="158">
        <f t="shared" si="104"/>
        <v>162.01353496210527</v>
      </c>
      <c r="AJ99" s="158">
        <f t="shared" si="104"/>
        <v>166.37634287491113</v>
      </c>
      <c r="AK99" s="158">
        <f t="shared" si="104"/>
        <v>170.27534333663135</v>
      </c>
      <c r="AL99" s="158">
        <f t="shared" si="104"/>
        <v>173.9957269888136</v>
      </c>
      <c r="AM99" s="158">
        <f t="shared" si="104"/>
        <v>178.54154480538438</v>
      </c>
    </row>
    <row r="100" spans="2:39" outlineLevel="1">
      <c r="E100" s="146" t="str">
        <f>Inputs!E$63</f>
        <v xml:space="preserve">% wholesale revenue accounted for by non-residential customers </v>
      </c>
      <c r="F100" s="146"/>
      <c r="G100" s="147" t="str">
        <f>Inputs!G$63</f>
        <v>%</v>
      </c>
      <c r="H100" s="146"/>
      <c r="I100" s="146"/>
      <c r="J100" s="173">
        <f>Inputs!J63</f>
        <v>13.936784491856299</v>
      </c>
      <c r="K100" s="173">
        <f>Inputs!K63</f>
        <v>18</v>
      </c>
      <c r="L100" s="173">
        <f>Inputs!L63</f>
        <v>18.899999999999999</v>
      </c>
      <c r="M100" s="173">
        <f>Inputs!M63</f>
        <v>19.899999999999999</v>
      </c>
      <c r="N100" s="173">
        <f>Inputs!N63</f>
        <v>19.899999999999999</v>
      </c>
      <c r="O100" s="173">
        <f>Inputs!O63</f>
        <v>19.899999999999999</v>
      </c>
      <c r="P100" s="173">
        <f>Inputs!P63</f>
        <v>20</v>
      </c>
      <c r="Q100" s="173">
        <f>Inputs!Q63</f>
        <v>20</v>
      </c>
      <c r="R100" s="173">
        <f>Inputs!R63</f>
        <v>19.399999999999999</v>
      </c>
      <c r="S100" s="173">
        <f>Inputs!S63</f>
        <v>19.399999999999999</v>
      </c>
      <c r="T100" s="173">
        <f>Inputs!T63</f>
        <v>19.399999999999999</v>
      </c>
      <c r="U100" s="173">
        <f>Inputs!U63</f>
        <v>19.399999999999999</v>
      </c>
      <c r="V100" s="173">
        <f>Inputs!V63</f>
        <v>19.399999999999999</v>
      </c>
      <c r="W100" s="173">
        <f>Inputs!W63</f>
        <v>19.399999999999999</v>
      </c>
      <c r="X100" s="173">
        <f>Inputs!X63</f>
        <v>19.399999999999999</v>
      </c>
      <c r="Y100" s="173">
        <f>Inputs!Y63</f>
        <v>19.399999999999999</v>
      </c>
      <c r="Z100" s="173">
        <f>Inputs!Z63</f>
        <v>19.399999999999999</v>
      </c>
      <c r="AA100" s="173">
        <f>Inputs!AA63</f>
        <v>19.399999999999999</v>
      </c>
      <c r="AB100" s="173">
        <f>Inputs!AB63</f>
        <v>19.399999999999999</v>
      </c>
      <c r="AC100" s="173">
        <f>Inputs!AC63</f>
        <v>19.399999999999999</v>
      </c>
      <c r="AD100" s="173">
        <f>Inputs!AD63</f>
        <v>19.399999999999999</v>
      </c>
      <c r="AE100" s="173">
        <f>Inputs!AE63</f>
        <v>19.399999999999999</v>
      </c>
      <c r="AF100" s="173">
        <f>Inputs!AF63</f>
        <v>19.399999999999999</v>
      </c>
      <c r="AG100" s="173">
        <f>Inputs!AG63</f>
        <v>19.399999999999999</v>
      </c>
      <c r="AH100" s="173">
        <f>Inputs!AH63</f>
        <v>19.399999999999999</v>
      </c>
      <c r="AI100" s="173">
        <f>Inputs!AI63</f>
        <v>19.399999999999999</v>
      </c>
      <c r="AJ100" s="173">
        <f>Inputs!AJ63</f>
        <v>19.399999999999999</v>
      </c>
      <c r="AK100" s="173">
        <f>Inputs!AK63</f>
        <v>19.399999999999999</v>
      </c>
      <c r="AL100" s="173">
        <f>Inputs!AL63</f>
        <v>19.399999999999999</v>
      </c>
      <c r="AM100" s="173">
        <f>Inputs!AM63</f>
        <v>19.399999999999999</v>
      </c>
    </row>
    <row r="101" spans="2:39" outlineLevel="1">
      <c r="E101" s="146" t="str">
        <f>Inputs!E$62</f>
        <v>Average number of residential billed properties</v>
      </c>
      <c r="F101" s="146"/>
      <c r="G101" s="147" t="str">
        <f>Inputs!G$62</f>
        <v>000s</v>
      </c>
      <c r="H101" s="146"/>
      <c r="I101" s="146"/>
      <c r="J101" s="173">
        <f>Inputs!J$62</f>
        <v>1398.453</v>
      </c>
      <c r="K101" s="173">
        <f>Inputs!K$62</f>
        <v>1417.202</v>
      </c>
      <c r="L101" s="173">
        <f>Inputs!L$62</f>
        <v>1435.7470000000001</v>
      </c>
      <c r="M101" s="173">
        <f>Inputs!M$62</f>
        <v>1443</v>
      </c>
      <c r="N101" s="173">
        <f>Inputs!N$62</f>
        <v>1455.6</v>
      </c>
      <c r="O101" s="173">
        <f>Inputs!O$62</f>
        <v>1467.3000000000002</v>
      </c>
      <c r="P101" s="173">
        <f>Inputs!P$62</f>
        <v>1478.9</v>
      </c>
      <c r="Q101" s="173">
        <f>Inputs!Q$62</f>
        <v>1490.3000000000002</v>
      </c>
      <c r="R101" s="173">
        <f>Inputs!R$62</f>
        <v>1501.6</v>
      </c>
      <c r="S101" s="173">
        <f>Inputs!S$62</f>
        <v>1512.8</v>
      </c>
      <c r="T101" s="173">
        <f>Inputs!T$62</f>
        <v>1524.146</v>
      </c>
      <c r="U101" s="173">
        <f>Inputs!U$62</f>
        <v>1535.5770950000001</v>
      </c>
      <c r="V101" s="173">
        <f>Inputs!V$62</f>
        <v>1547.0939232125002</v>
      </c>
      <c r="W101" s="173">
        <f>Inputs!W$62</f>
        <v>1558.6971276365939</v>
      </c>
      <c r="X101" s="173">
        <f>Inputs!X$62</f>
        <v>1570.3873560938684</v>
      </c>
      <c r="Y101" s="173">
        <f>Inputs!Y$62</f>
        <v>1582.1652612645726</v>
      </c>
      <c r="Z101" s="173">
        <f>Inputs!Z$62</f>
        <v>1594.031500724057</v>
      </c>
      <c r="AA101" s="173">
        <f>Inputs!AA$62</f>
        <v>1605.9867369794874</v>
      </c>
      <c r="AB101" s="173">
        <f>Inputs!AB$62</f>
        <v>1618.0316375068337</v>
      </c>
      <c r="AC101" s="173">
        <f>Inputs!AC$62</f>
        <v>1630.1668747881351</v>
      </c>
      <c r="AD101" s="173">
        <f>Inputs!AD$62</f>
        <v>1642.3931263490463</v>
      </c>
      <c r="AE101" s="173">
        <f>Inputs!AE$62</f>
        <v>1654.7110747966642</v>
      </c>
      <c r="AF101" s="173">
        <f>Inputs!AF$62</f>
        <v>1667.1214078576393</v>
      </c>
      <c r="AG101" s="173">
        <f>Inputs!AG$62</f>
        <v>1679.6248184165718</v>
      </c>
      <c r="AH101" s="173">
        <f>Inputs!AH$62</f>
        <v>1692.2220045546962</v>
      </c>
      <c r="AI101" s="173">
        <f>Inputs!AI$62</f>
        <v>1704.9136695888565</v>
      </c>
      <c r="AJ101" s="173">
        <f>Inputs!AJ$62</f>
        <v>1717.7005221107729</v>
      </c>
      <c r="AK101" s="173">
        <f>Inputs!AK$62</f>
        <v>1730.5832760266037</v>
      </c>
      <c r="AL101" s="173">
        <f>Inputs!AL$62</f>
        <v>1743.5626505968032</v>
      </c>
      <c r="AM101" s="173">
        <f>Inputs!AM$62</f>
        <v>1756.6393704762793</v>
      </c>
    </row>
    <row r="102" spans="2:39" outlineLevel="1">
      <c r="E102" s="110" t="s">
        <v>342</v>
      </c>
      <c r="F102" s="110"/>
      <c r="G102" s="111" t="s">
        <v>160</v>
      </c>
      <c r="J102" s="158">
        <f>J99 * J100 / 100</f>
        <v>0</v>
      </c>
      <c r="K102" s="158">
        <f t="shared" ref="K102:AM102" si="105">K99 * K100 / 100</f>
        <v>0</v>
      </c>
      <c r="L102" s="158">
        <f t="shared" si="105"/>
        <v>0</v>
      </c>
      <c r="M102" s="158">
        <f t="shared" si="105"/>
        <v>0</v>
      </c>
      <c r="N102" s="158">
        <f t="shared" si="105"/>
        <v>0</v>
      </c>
      <c r="O102" s="158">
        <f t="shared" si="105"/>
        <v>3.6346114513020948</v>
      </c>
      <c r="P102" s="158">
        <f t="shared" si="105"/>
        <v>4.816373756345012</v>
      </c>
      <c r="Q102" s="158">
        <f t="shared" si="105"/>
        <v>6.1390235813477041</v>
      </c>
      <c r="R102" s="158">
        <f t="shared" si="105"/>
        <v>7.1398963087852794</v>
      </c>
      <c r="S102" s="158">
        <f t="shared" si="105"/>
        <v>8.4257306088133443</v>
      </c>
      <c r="T102" s="158">
        <f t="shared" si="105"/>
        <v>9.7517497627191077</v>
      </c>
      <c r="U102" s="158">
        <f t="shared" si="105"/>
        <v>11.921809922537195</v>
      </c>
      <c r="V102" s="158">
        <f t="shared" si="105"/>
        <v>14.614708073999514</v>
      </c>
      <c r="W102" s="158">
        <f t="shared" si="105"/>
        <v>17.594782998494114</v>
      </c>
      <c r="X102" s="158">
        <f t="shared" si="105"/>
        <v>21.034502954143495</v>
      </c>
      <c r="Y102" s="158">
        <f t="shared" si="105"/>
        <v>23.29718591928831</v>
      </c>
      <c r="Z102" s="158">
        <f t="shared" si="105"/>
        <v>26.139225065182746</v>
      </c>
      <c r="AA102" s="158">
        <f t="shared" si="105"/>
        <v>26.564196003729144</v>
      </c>
      <c r="AB102" s="158">
        <f t="shared" si="105"/>
        <v>27.410868616484123</v>
      </c>
      <c r="AC102" s="158">
        <f t="shared" si="105"/>
        <v>28.164247112325619</v>
      </c>
      <c r="AD102" s="158">
        <f t="shared" si="105"/>
        <v>27.650088138241813</v>
      </c>
      <c r="AE102" s="158">
        <f t="shared" si="105"/>
        <v>28.848926705381146</v>
      </c>
      <c r="AF102" s="158">
        <f t="shared" si="105"/>
        <v>29.304220411411247</v>
      </c>
      <c r="AG102" s="158">
        <f t="shared" si="105"/>
        <v>30.138941749761038</v>
      </c>
      <c r="AH102" s="158">
        <f t="shared" si="105"/>
        <v>30.777225092114296</v>
      </c>
      <c r="AI102" s="158">
        <f t="shared" si="105"/>
        <v>31.43062578264842</v>
      </c>
      <c r="AJ102" s="158">
        <f t="shared" si="105"/>
        <v>32.277010517732755</v>
      </c>
      <c r="AK102" s="158">
        <f t="shared" si="105"/>
        <v>33.033416607306478</v>
      </c>
      <c r="AL102" s="158">
        <f t="shared" si="105"/>
        <v>33.755171035829832</v>
      </c>
      <c r="AM102" s="158">
        <f t="shared" si="105"/>
        <v>34.637059692244563</v>
      </c>
    </row>
    <row r="103" spans="2:39" outlineLevel="1">
      <c r="E103" s="110" t="s">
        <v>343</v>
      </c>
      <c r="F103" s="110"/>
      <c r="G103" s="111" t="s">
        <v>160</v>
      </c>
      <c r="J103" s="158">
        <f>J99-J102</f>
        <v>0</v>
      </c>
      <c r="K103" s="158">
        <f t="shared" ref="K103:AM103" si="106">K99-K102</f>
        <v>0</v>
      </c>
      <c r="L103" s="158">
        <f t="shared" si="106"/>
        <v>0</v>
      </c>
      <c r="M103" s="158">
        <f t="shared" si="106"/>
        <v>0</v>
      </c>
      <c r="N103" s="158">
        <f t="shared" si="106"/>
        <v>0</v>
      </c>
      <c r="O103" s="158">
        <f t="shared" si="106"/>
        <v>14.62976770096974</v>
      </c>
      <c r="P103" s="158">
        <f t="shared" si="106"/>
        <v>19.265495025380048</v>
      </c>
      <c r="Q103" s="158">
        <f t="shared" si="106"/>
        <v>24.55609432539082</v>
      </c>
      <c r="R103" s="158">
        <f t="shared" si="106"/>
        <v>29.663692911757398</v>
      </c>
      <c r="S103" s="158">
        <f t="shared" si="106"/>
        <v>35.005870467544099</v>
      </c>
      <c r="T103" s="158">
        <f t="shared" si="106"/>
        <v>40.515001591503101</v>
      </c>
      <c r="U103" s="158">
        <f t="shared" si="106"/>
        <v>49.53081854414939</v>
      </c>
      <c r="V103" s="158">
        <f t="shared" si="106"/>
        <v>60.71883869919386</v>
      </c>
      <c r="W103" s="158">
        <f t="shared" si="106"/>
        <v>73.099974725702367</v>
      </c>
      <c r="X103" s="158">
        <f t="shared" si="106"/>
        <v>87.390770005359073</v>
      </c>
      <c r="Y103" s="158">
        <f t="shared" si="106"/>
        <v>96.79140129353803</v>
      </c>
      <c r="Z103" s="158">
        <f t="shared" si="106"/>
        <v>108.59904846668708</v>
      </c>
      <c r="AA103" s="158">
        <f t="shared" si="106"/>
        <v>110.364649376318</v>
      </c>
      <c r="AB103" s="158">
        <f t="shared" si="106"/>
        <v>113.88226858188764</v>
      </c>
      <c r="AC103" s="158">
        <f t="shared" si="106"/>
        <v>117.01228439450747</v>
      </c>
      <c r="AD103" s="158">
        <f t="shared" si="106"/>
        <v>114.87613937846857</v>
      </c>
      <c r="AE103" s="158">
        <f t="shared" si="106"/>
        <v>119.85688105431548</v>
      </c>
      <c r="AF103" s="158">
        <f t="shared" si="106"/>
        <v>121.74846212163644</v>
      </c>
      <c r="AG103" s="158">
        <f t="shared" si="106"/>
        <v>125.21642809436804</v>
      </c>
      <c r="AH103" s="158">
        <f t="shared" si="106"/>
        <v>127.86826507342332</v>
      </c>
      <c r="AI103" s="158">
        <f t="shared" si="106"/>
        <v>130.58290917945686</v>
      </c>
      <c r="AJ103" s="158">
        <f t="shared" si="106"/>
        <v>134.09933235717838</v>
      </c>
      <c r="AK103" s="158">
        <f t="shared" si="106"/>
        <v>137.24192672932486</v>
      </c>
      <c r="AL103" s="158">
        <f t="shared" si="106"/>
        <v>140.24055595298375</v>
      </c>
      <c r="AM103" s="158">
        <f t="shared" si="106"/>
        <v>143.9044851131398</v>
      </c>
    </row>
    <row r="104" spans="2:39" outlineLevel="1">
      <c r="E104" s="153" t="s">
        <v>344</v>
      </c>
      <c r="F104" s="153"/>
      <c r="G104" s="154" t="s">
        <v>345</v>
      </c>
      <c r="H104" s="153"/>
      <c r="I104" s="153"/>
      <c r="J104" s="164">
        <f>J103 / J101 * 1000</f>
        <v>0</v>
      </c>
      <c r="K104" s="164">
        <f t="shared" ref="K104:AM104" si="107">K103 / K101 * 1000</f>
        <v>0</v>
      </c>
      <c r="L104" s="164">
        <f t="shared" si="107"/>
        <v>0</v>
      </c>
      <c r="M104" s="164">
        <f t="shared" si="107"/>
        <v>0</v>
      </c>
      <c r="N104" s="164">
        <f t="shared" si="107"/>
        <v>0</v>
      </c>
      <c r="O104" s="164">
        <f>O103 / O101 * 1000</f>
        <v>9.970536155503126</v>
      </c>
      <c r="P104" s="164">
        <f t="shared" si="107"/>
        <v>13.026908530245485</v>
      </c>
      <c r="Q104" s="164">
        <f t="shared" si="107"/>
        <v>16.477282644696245</v>
      </c>
      <c r="R104" s="164">
        <f t="shared" si="107"/>
        <v>19.754723569364277</v>
      </c>
      <c r="S104" s="164">
        <f t="shared" si="107"/>
        <v>23.139787458715034</v>
      </c>
      <c r="T104" s="164">
        <f t="shared" si="107"/>
        <v>26.582100134437976</v>
      </c>
      <c r="U104" s="164">
        <f t="shared" si="107"/>
        <v>32.255507525754929</v>
      </c>
      <c r="V104" s="164">
        <f t="shared" si="107"/>
        <v>39.247028113918759</v>
      </c>
      <c r="W104" s="164">
        <f t="shared" si="107"/>
        <v>46.898126280980378</v>
      </c>
      <c r="X104" s="164">
        <f t="shared" si="107"/>
        <v>55.64918086371511</v>
      </c>
      <c r="Y104" s="164">
        <f t="shared" si="107"/>
        <v>61.176543097764544</v>
      </c>
      <c r="Z104" s="164">
        <f t="shared" si="107"/>
        <v>68.128546027702797</v>
      </c>
      <c r="AA104" s="164">
        <f t="shared" si="107"/>
        <v>68.720772616024192</v>
      </c>
      <c r="AB104" s="164">
        <f t="shared" si="107"/>
        <v>70.383214976787912</v>
      </c>
      <c r="AC104" s="164">
        <f t="shared" si="107"/>
        <v>71.779328978031771</v>
      </c>
      <c r="AD104" s="164">
        <f t="shared" si="107"/>
        <v>69.944362001704306</v>
      </c>
      <c r="AE104" s="164">
        <f t="shared" si="107"/>
        <v>72.433721439281385</v>
      </c>
      <c r="AF104" s="164">
        <f t="shared" si="107"/>
        <v>73.029151654942297</v>
      </c>
      <c r="AG104" s="164">
        <f t="shared" si="107"/>
        <v>74.550236887076366</v>
      </c>
      <c r="AH104" s="164">
        <f t="shared" si="107"/>
        <v>75.562346269732814</v>
      </c>
      <c r="AI104" s="164">
        <f t="shared" si="107"/>
        <v>76.592094666557045</v>
      </c>
      <c r="AJ104" s="164">
        <f t="shared" si="107"/>
        <v>78.069099142143969</v>
      </c>
      <c r="AK104" s="164">
        <f t="shared" si="107"/>
        <v>79.303855890963248</v>
      </c>
      <c r="AL104" s="164">
        <f t="shared" si="107"/>
        <v>80.433333384940809</v>
      </c>
      <c r="AM104" s="164">
        <f t="shared" si="107"/>
        <v>81.920334663866058</v>
      </c>
    </row>
    <row r="105" spans="2:39" outlineLevel="1">
      <c r="E105" s="153" t="s">
        <v>346</v>
      </c>
      <c r="G105" s="154" t="s">
        <v>345</v>
      </c>
      <c r="K105" s="164">
        <f t="shared" ref="K105:N105" si="108">K104-J104</f>
        <v>0</v>
      </c>
      <c r="L105" s="164">
        <f t="shared" si="108"/>
        <v>0</v>
      </c>
      <c r="M105" s="164">
        <f t="shared" si="108"/>
        <v>0</v>
      </c>
      <c r="N105" s="164">
        <f t="shared" si="108"/>
        <v>0</v>
      </c>
      <c r="O105" s="164">
        <f>O104-N104</f>
        <v>9.970536155503126</v>
      </c>
      <c r="P105" s="164">
        <f>P104-O104</f>
        <v>3.0563723747423595</v>
      </c>
      <c r="Q105" s="164">
        <f>Q104-P104</f>
        <v>3.45037411445076</v>
      </c>
      <c r="R105" s="164">
        <f>R104-Q104</f>
        <v>3.2774409246680314</v>
      </c>
      <c r="S105" s="164">
        <f t="shared" ref="S105:AM105" si="109">S104-R104</f>
        <v>3.3850638893507572</v>
      </c>
      <c r="T105" s="164">
        <f t="shared" si="109"/>
        <v>3.4423126757229419</v>
      </c>
      <c r="U105" s="164">
        <f t="shared" si="109"/>
        <v>5.6734073913169532</v>
      </c>
      <c r="V105" s="164">
        <f t="shared" si="109"/>
        <v>6.99152058816383</v>
      </c>
      <c r="W105" s="164">
        <f t="shared" si="109"/>
        <v>7.6510981670616189</v>
      </c>
      <c r="X105" s="164">
        <f t="shared" si="109"/>
        <v>8.7510545827347315</v>
      </c>
      <c r="Y105" s="164">
        <f t="shared" si="109"/>
        <v>5.5273622340494342</v>
      </c>
      <c r="Z105" s="164">
        <f t="shared" si="109"/>
        <v>6.9520029299382529</v>
      </c>
      <c r="AA105" s="164">
        <f t="shared" si="109"/>
        <v>0.5922265883213953</v>
      </c>
      <c r="AB105" s="164">
        <f t="shared" si="109"/>
        <v>1.6624423607637198</v>
      </c>
      <c r="AC105" s="164">
        <f t="shared" si="109"/>
        <v>1.3961140012438591</v>
      </c>
      <c r="AD105" s="164">
        <f t="shared" si="109"/>
        <v>-1.8349669763274647</v>
      </c>
      <c r="AE105" s="164">
        <f t="shared" si="109"/>
        <v>2.4893594375770789</v>
      </c>
      <c r="AF105" s="164">
        <f t="shared" si="109"/>
        <v>0.5954302156609117</v>
      </c>
      <c r="AG105" s="164">
        <f t="shared" si="109"/>
        <v>1.5210852321340695</v>
      </c>
      <c r="AH105" s="164">
        <f t="shared" si="109"/>
        <v>1.0121093826564476</v>
      </c>
      <c r="AI105" s="164">
        <f t="shared" si="109"/>
        <v>1.0297483968242318</v>
      </c>
      <c r="AJ105" s="164">
        <f t="shared" si="109"/>
        <v>1.4770044755869236</v>
      </c>
      <c r="AK105" s="164">
        <f t="shared" si="109"/>
        <v>1.2347567488192794</v>
      </c>
      <c r="AL105" s="164">
        <f t="shared" si="109"/>
        <v>1.1294774939775607</v>
      </c>
      <c r="AM105" s="164">
        <f t="shared" si="109"/>
        <v>1.4870012789252485</v>
      </c>
    </row>
    <row r="106" spans="2:39" outlineLevel="1">
      <c r="E106" s="153"/>
      <c r="G106" s="15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row>
    <row r="107" spans="2:39" outlineLevel="1">
      <c r="B107" s="157" t="s">
        <v>347</v>
      </c>
      <c r="C107" s="157"/>
    </row>
    <row r="108" spans="2:39" outlineLevel="1"/>
    <row r="109" spans="2:39" outlineLevel="1">
      <c r="E109" s="110" t="s">
        <v>348</v>
      </c>
      <c r="G109" s="111" t="s">
        <v>349</v>
      </c>
      <c r="J109" s="158">
        <f>Inputs!J$223/Inputs!J$62 * 1000</f>
        <v>173.30650368657365</v>
      </c>
      <c r="K109" s="158">
        <f>Inputs!K$223/Inputs!K$62 * 1000</f>
        <v>180.76251656432888</v>
      </c>
      <c r="L109" s="158">
        <f>Inputs!L$223/Inputs!L$62 * 1000</f>
        <v>180.31798081416852</v>
      </c>
      <c r="M109" s="158">
        <f>Inputs!M$223/Inputs!M$62 * 1000</f>
        <v>185.77664960800757</v>
      </c>
      <c r="N109" s="158">
        <f>Inputs!N$223/Inputs!N$62 * 1000</f>
        <v>191.21387586617382</v>
      </c>
    </row>
    <row r="110" spans="2:39" outlineLevel="1">
      <c r="E110" s="110" t="s">
        <v>350</v>
      </c>
      <c r="G110" s="111" t="s">
        <v>351</v>
      </c>
      <c r="J110" s="158">
        <f>J$109 * Inputs!$L$36 / Inputs!J$36</f>
        <v>195.45298861382977</v>
      </c>
      <c r="K110" s="158">
        <f>K$109 * Inputs!$L$36 / Inputs!K$36</f>
        <v>196.65182412852309</v>
      </c>
      <c r="L110" s="158">
        <f>L$109 * Inputs!$L$36 / Inputs!L$36</f>
        <v>180.31798081416852</v>
      </c>
      <c r="M110" s="158">
        <f>M$109 * Inputs!$L$36 / Inputs!M$36</f>
        <v>176.25086625086627</v>
      </c>
      <c r="N110" s="158">
        <f>N$109 * Inputs!$L$36 / Inputs!N$36</f>
        <v>180.42388018686452</v>
      </c>
    </row>
    <row r="111" spans="2:39" outlineLevel="1" collapsed="1">
      <c r="E111" s="110" t="s">
        <v>352</v>
      </c>
      <c r="G111" s="111" t="s">
        <v>349</v>
      </c>
      <c r="K111" s="165"/>
      <c r="L111" s="165"/>
      <c r="M111" s="165"/>
      <c r="N111" s="165"/>
      <c r="O111" s="158">
        <f>O112*Inputs!O$36/Inputs!$L$36</f>
        <v>201.58726113648726</v>
      </c>
      <c r="P111" s="158">
        <f>P112*Inputs!P$36/Inputs!$L$36</f>
        <v>205.41289979728083</v>
      </c>
      <c r="Q111" s="158">
        <f>Q112*Inputs!Q$36/Inputs!$L$36</f>
        <v>212.03714791884977</v>
      </c>
      <c r="R111" s="158">
        <f>R112*Inputs!R$36/Inputs!$L$36</f>
        <v>219.89141715694379</v>
      </c>
      <c r="S111" s="158">
        <f>S112*Inputs!S$36/Inputs!$L$36</f>
        <v>228.07678658048246</v>
      </c>
      <c r="T111" s="158">
        <f>T112*Inputs!T$36/Inputs!$L$36</f>
        <v>236.58827754297189</v>
      </c>
      <c r="U111" s="158">
        <f>U112*Inputs!U$36/Inputs!$L$36</f>
        <v>247.91228865031454</v>
      </c>
      <c r="V111" s="158">
        <f>V112*Inputs!V$36/Inputs!$L$36</f>
        <v>261.19488426200832</v>
      </c>
      <c r="W111" s="158">
        <f>W112*Inputs!W$36/Inputs!$L$36</f>
        <v>275.68085660773664</v>
      </c>
      <c r="X111" s="158">
        <f>X112*Inputs!X$36/Inputs!$L$36</f>
        <v>292.03348866162128</v>
      </c>
      <c r="Y111" s="158">
        <f>Y112*Inputs!Y$36/Inputs!$L$36</f>
        <v>304.84851784081457</v>
      </c>
      <c r="Z111" s="158">
        <f>Z112*Inputs!Z$36/Inputs!$L$36</f>
        <v>319.89288123449785</v>
      </c>
      <c r="AA111" s="158">
        <f>AA112*Inputs!AA$36/Inputs!$L$36</f>
        <v>327.06819275098206</v>
      </c>
      <c r="AB111" s="158">
        <f>AB112*Inputs!AB$36/Inputs!$L$36</f>
        <v>335.83559939928705</v>
      </c>
      <c r="AC111" s="158">
        <f>AC112*Inputs!AC$36/Inputs!$L$36</f>
        <v>344.45912378336607</v>
      </c>
      <c r="AD111" s="158">
        <f>AD112*Inputs!AD$36/Inputs!$L$36</f>
        <v>348.79198454802622</v>
      </c>
      <c r="AE111" s="158">
        <f>AE112*Inputs!AE$36/Inputs!$L$36</f>
        <v>359.30514983233638</v>
      </c>
      <c r="AF111" s="158">
        <f>AF112*Inputs!AF$36/Inputs!$L$36</f>
        <v>367.35426807672098</v>
      </c>
      <c r="AG111" s="158">
        <f>AG112*Inputs!AG$36/Inputs!$L$36</f>
        <v>376.95010418719625</v>
      </c>
      <c r="AH111" s="158">
        <f>AH112*Inputs!AH$36/Inputs!$L$36</f>
        <v>386.01532013316199</v>
      </c>
      <c r="AI111" s="158">
        <f>AI112*Inputs!AI$36/Inputs!$L$36</f>
        <v>395.31949546428331</v>
      </c>
      <c r="AJ111" s="158">
        <f>AJ112*Inputs!AJ$36/Inputs!$L$36</f>
        <v>405.54312047037155</v>
      </c>
      <c r="AK111" s="158">
        <f>AK112*Inputs!AK$36/Inputs!$L$36</f>
        <v>415.6299051982985</v>
      </c>
      <c r="AL111" s="158">
        <f>AL112*Inputs!AL$36/Inputs!$L$36</f>
        <v>425.7861012308158</v>
      </c>
      <c r="AM111" s="158">
        <f>AM112*Inputs!AM$36/Inputs!$L$36</f>
        <v>436.77753538076547</v>
      </c>
    </row>
    <row r="112" spans="2:39" outlineLevel="1">
      <c r="E112" s="153" t="s">
        <v>353</v>
      </c>
      <c r="F112" s="154"/>
      <c r="G112" s="154" t="s">
        <v>351</v>
      </c>
      <c r="H112" s="153"/>
      <c r="I112" s="153"/>
      <c r="J112" s="153"/>
      <c r="K112" s="345"/>
      <c r="L112" s="345"/>
      <c r="M112" s="345"/>
      <c r="N112" s="345"/>
      <c r="O112" s="164">
        <f>$N110+O104</f>
        <v>190.39441634236766</v>
      </c>
      <c r="P112" s="164">
        <f t="shared" ref="P112:AM112" si="110">$N110+P104</f>
        <v>193.45078871711002</v>
      </c>
      <c r="Q112" s="164">
        <f t="shared" si="110"/>
        <v>196.90116283156078</v>
      </c>
      <c r="R112" s="164">
        <f t="shared" si="110"/>
        <v>200.1786037562288</v>
      </c>
      <c r="S112" s="164">
        <f t="shared" si="110"/>
        <v>203.56366764557956</v>
      </c>
      <c r="T112" s="164">
        <f t="shared" si="110"/>
        <v>207.0059803213025</v>
      </c>
      <c r="U112" s="164">
        <f t="shared" si="110"/>
        <v>212.67938771261944</v>
      </c>
      <c r="V112" s="164">
        <f t="shared" si="110"/>
        <v>219.67090830078328</v>
      </c>
      <c r="W112" s="164">
        <f t="shared" si="110"/>
        <v>227.32200646784491</v>
      </c>
      <c r="X112" s="164">
        <f t="shared" si="110"/>
        <v>236.07306105057964</v>
      </c>
      <c r="Y112" s="164">
        <f t="shared" si="110"/>
        <v>241.60042328462907</v>
      </c>
      <c r="Z112" s="164">
        <f t="shared" si="110"/>
        <v>248.55242621456733</v>
      </c>
      <c r="AA112" s="164">
        <f t="shared" si="110"/>
        <v>249.14465280288871</v>
      </c>
      <c r="AB112" s="164">
        <f t="shared" si="110"/>
        <v>250.80709516365243</v>
      </c>
      <c r="AC112" s="164">
        <f t="shared" si="110"/>
        <v>252.20320916489629</v>
      </c>
      <c r="AD112" s="164">
        <f t="shared" si="110"/>
        <v>250.36824218856884</v>
      </c>
      <c r="AE112" s="164">
        <f t="shared" si="110"/>
        <v>252.85760162614591</v>
      </c>
      <c r="AF112" s="164">
        <f t="shared" si="110"/>
        <v>253.45303184180682</v>
      </c>
      <c r="AG112" s="164">
        <f t="shared" si="110"/>
        <v>254.97411707394087</v>
      </c>
      <c r="AH112" s="164">
        <f t="shared" si="110"/>
        <v>255.98622645659734</v>
      </c>
      <c r="AI112" s="164">
        <f t="shared" si="110"/>
        <v>257.01597485342154</v>
      </c>
      <c r="AJ112" s="164">
        <f t="shared" si="110"/>
        <v>258.49297932900851</v>
      </c>
      <c r="AK112" s="164">
        <f t="shared" si="110"/>
        <v>259.72773607782779</v>
      </c>
      <c r="AL112" s="164">
        <f t="shared" si="110"/>
        <v>260.85721357180535</v>
      </c>
      <c r="AM112" s="164">
        <f t="shared" si="110"/>
        <v>262.34421485073057</v>
      </c>
    </row>
    <row r="113" spans="1:41">
      <c r="O113" s="158">
        <f>O112-N110</f>
        <v>9.9705361555031402</v>
      </c>
      <c r="P113" s="158">
        <f>P112-O112</f>
        <v>3.0563723747423523</v>
      </c>
      <c r="Q113" s="158">
        <f t="shared" ref="Q113:AM113" si="111">Q112-P112</f>
        <v>3.4503741144507671</v>
      </c>
      <c r="R113" s="158">
        <f t="shared" si="111"/>
        <v>3.2774409246680136</v>
      </c>
      <c r="S113" s="158">
        <f t="shared" si="111"/>
        <v>3.3850638893507607</v>
      </c>
      <c r="T113" s="158">
        <f t="shared" si="111"/>
        <v>3.4423126757229454</v>
      </c>
      <c r="U113" s="158">
        <f t="shared" si="111"/>
        <v>5.6734073913169425</v>
      </c>
      <c r="V113" s="158">
        <f t="shared" si="111"/>
        <v>6.9915205881638371</v>
      </c>
      <c r="W113" s="158">
        <f t="shared" si="111"/>
        <v>7.6510981670616331</v>
      </c>
      <c r="X113" s="158">
        <f t="shared" si="111"/>
        <v>8.7510545827347244</v>
      </c>
      <c r="Y113" s="158">
        <f t="shared" si="111"/>
        <v>5.5273622340494342</v>
      </c>
      <c r="Z113" s="158">
        <f t="shared" si="111"/>
        <v>6.95200292993826</v>
      </c>
      <c r="AA113" s="158">
        <f t="shared" si="111"/>
        <v>0.59222658832138109</v>
      </c>
      <c r="AB113" s="158">
        <f t="shared" si="111"/>
        <v>1.6624423607637198</v>
      </c>
      <c r="AC113" s="158">
        <f t="shared" si="111"/>
        <v>1.3961140012438591</v>
      </c>
      <c r="AD113" s="158">
        <f t="shared" si="111"/>
        <v>-1.8349669763274505</v>
      </c>
      <c r="AE113" s="158">
        <f t="shared" si="111"/>
        <v>2.4893594375770647</v>
      </c>
      <c r="AF113" s="158">
        <f t="shared" si="111"/>
        <v>0.5954302156609117</v>
      </c>
      <c r="AG113" s="158">
        <f t="shared" si="111"/>
        <v>1.5210852321340553</v>
      </c>
      <c r="AH113" s="158">
        <f t="shared" si="111"/>
        <v>1.0121093826564618</v>
      </c>
      <c r="AI113" s="158">
        <f t="shared" si="111"/>
        <v>1.0297483968242034</v>
      </c>
      <c r="AJ113" s="158">
        <f t="shared" si="111"/>
        <v>1.4770044755869662</v>
      </c>
      <c r="AK113" s="158">
        <f t="shared" si="111"/>
        <v>1.2347567488192794</v>
      </c>
      <c r="AL113" s="158">
        <f t="shared" si="111"/>
        <v>1.1294774939775607</v>
      </c>
      <c r="AM113" s="158">
        <f t="shared" si="111"/>
        <v>1.48700127892522</v>
      </c>
    </row>
    <row r="114" spans="1:41">
      <c r="A114" s="143" t="s">
        <v>354</v>
      </c>
      <c r="B114" s="143"/>
      <c r="C114" s="143"/>
      <c r="D114" s="143"/>
      <c r="E114" s="143"/>
      <c r="F114" s="145"/>
      <c r="G114" s="145"/>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row>
    <row r="116" spans="1:41" outlineLevel="1">
      <c r="B116" s="157" t="s">
        <v>318</v>
      </c>
    </row>
    <row r="117" spans="1:41" outlineLevel="1"/>
    <row r="118" spans="1:41" outlineLevel="1">
      <c r="E118" s="146" t="str">
        <f>Inputs!E$70</f>
        <v>Enhancement capital expenditure</v>
      </c>
      <c r="F118" s="147"/>
      <c r="G118" s="147" t="str">
        <f>Inputs!G$70</f>
        <v>£m 2022/23p</v>
      </c>
      <c r="H118" s="146"/>
      <c r="I118" s="146"/>
      <c r="J118" s="171">
        <f>Inputs!J$70</f>
        <v>0</v>
      </c>
      <c r="K118" s="171">
        <f>Inputs!K$70</f>
        <v>0</v>
      </c>
      <c r="L118" s="171">
        <f>Inputs!L$70</f>
        <v>0</v>
      </c>
      <c r="M118" s="171">
        <f>Inputs!M$70</f>
        <v>0</v>
      </c>
      <c r="N118" s="171">
        <f>Inputs!N$70</f>
        <v>0</v>
      </c>
      <c r="O118" s="171">
        <f>Inputs!O$70</f>
        <v>52.239632531364812</v>
      </c>
      <c r="P118" s="171">
        <f>Inputs!P$70</f>
        <v>44.307015086961002</v>
      </c>
      <c r="Q118" s="171">
        <f>Inputs!Q$70</f>
        <v>58.011873183315949</v>
      </c>
      <c r="R118" s="171">
        <f>Inputs!R$70</f>
        <v>54.571944464614973</v>
      </c>
      <c r="S118" s="171">
        <f>Inputs!S$70</f>
        <v>40.997114037083193</v>
      </c>
      <c r="T118" s="171">
        <f>Inputs!T$70</f>
        <v>86.626000010793774</v>
      </c>
      <c r="U118" s="171">
        <f>Inputs!U$70</f>
        <v>108.25942438462467</v>
      </c>
      <c r="V118" s="171">
        <f>Inputs!V$70</f>
        <v>126.05779430501526</v>
      </c>
      <c r="W118" s="171">
        <f>Inputs!W$70</f>
        <v>117.0537959158259</v>
      </c>
      <c r="X118" s="171">
        <f>Inputs!X$70</f>
        <v>83.408976143668312</v>
      </c>
      <c r="Y118" s="171">
        <f>Inputs!Y$70</f>
        <v>52.282923438609942</v>
      </c>
      <c r="Z118" s="171">
        <f>Inputs!Z$70</f>
        <v>56.688230151492654</v>
      </c>
      <c r="AA118" s="171">
        <f>Inputs!AA$70</f>
        <v>62.454465889973058</v>
      </c>
      <c r="AB118" s="171">
        <f>Inputs!AB$70</f>
        <v>58.099493072902881</v>
      </c>
      <c r="AC118" s="171">
        <f>Inputs!AC$70</f>
        <v>70.242354155597909</v>
      </c>
      <c r="AD118" s="171">
        <f>Inputs!AD$70</f>
        <v>58.111092320898919</v>
      </c>
      <c r="AE118" s="171">
        <f>Inputs!AE$70</f>
        <v>87.616344452870194</v>
      </c>
      <c r="AF118" s="171">
        <f>Inputs!AF$70</f>
        <v>139.66259896825247</v>
      </c>
      <c r="AG118" s="171">
        <f>Inputs!AG$70</f>
        <v>157.0945693509646</v>
      </c>
      <c r="AH118" s="171">
        <f>Inputs!AH$70</f>
        <v>135.05106177402962</v>
      </c>
      <c r="AI118" s="171">
        <f>Inputs!AI$70</f>
        <v>116.662603573509</v>
      </c>
      <c r="AJ118" s="171">
        <f>Inputs!AJ$70</f>
        <v>87.477117817759932</v>
      </c>
      <c r="AK118" s="171">
        <f>Inputs!AK$70</f>
        <v>49.932651533586458</v>
      </c>
      <c r="AL118" s="171">
        <f>Inputs!AL$70</f>
        <v>50.235883625209972</v>
      </c>
      <c r="AM118" s="171">
        <f>Inputs!AM$70</f>
        <v>49.962684854935851</v>
      </c>
      <c r="AN118" s="146"/>
    </row>
    <row r="119" spans="1:41" outlineLevel="1">
      <c r="E119" s="163" t="str">
        <f>Inputs!E$74</f>
        <v>Enhancement capital expenditure efficiency factor</v>
      </c>
      <c r="F119" s="163"/>
      <c r="G119" s="150" t="str">
        <f>Inputs!G74</f>
        <v>%</v>
      </c>
      <c r="H119" s="163"/>
      <c r="I119" s="163"/>
      <c r="J119" s="173">
        <f>Inputs!J74</f>
        <v>100</v>
      </c>
      <c r="K119" s="173">
        <f>Inputs!K74</f>
        <v>100</v>
      </c>
      <c r="L119" s="173">
        <f>Inputs!L74</f>
        <v>100</v>
      </c>
      <c r="M119" s="173">
        <f>Inputs!M74</f>
        <v>100</v>
      </c>
      <c r="N119" s="173">
        <f>Inputs!N74</f>
        <v>100</v>
      </c>
      <c r="O119" s="173">
        <f>Inputs!O74</f>
        <v>100</v>
      </c>
      <c r="P119" s="173">
        <f>Inputs!P74</f>
        <v>100</v>
      </c>
      <c r="Q119" s="173">
        <f>Inputs!Q74</f>
        <v>100</v>
      </c>
      <c r="R119" s="173">
        <f>Inputs!R74</f>
        <v>100</v>
      </c>
      <c r="S119" s="173">
        <f>Inputs!S74</f>
        <v>100</v>
      </c>
      <c r="T119" s="173">
        <f>Inputs!T74</f>
        <v>100</v>
      </c>
      <c r="U119" s="173">
        <f>Inputs!U74</f>
        <v>100</v>
      </c>
      <c r="V119" s="173">
        <f>Inputs!V74</f>
        <v>100</v>
      </c>
      <c r="W119" s="173">
        <f>Inputs!W74</f>
        <v>100</v>
      </c>
      <c r="X119" s="173">
        <f>Inputs!X74</f>
        <v>100</v>
      </c>
      <c r="Y119" s="173">
        <f>Inputs!Y74</f>
        <v>100</v>
      </c>
      <c r="Z119" s="173">
        <f>Inputs!Z74</f>
        <v>100</v>
      </c>
      <c r="AA119" s="173">
        <f>Inputs!AA74</f>
        <v>100</v>
      </c>
      <c r="AB119" s="173">
        <f>Inputs!AB74</f>
        <v>100</v>
      </c>
      <c r="AC119" s="173">
        <f>Inputs!AC74</f>
        <v>100</v>
      </c>
      <c r="AD119" s="173">
        <f>Inputs!AD74</f>
        <v>100</v>
      </c>
      <c r="AE119" s="173">
        <f>Inputs!AE74</f>
        <v>100</v>
      </c>
      <c r="AF119" s="173">
        <f>Inputs!AF74</f>
        <v>100</v>
      </c>
      <c r="AG119" s="173">
        <f>Inputs!AG74</f>
        <v>100</v>
      </c>
      <c r="AH119" s="173">
        <f>Inputs!AH74</f>
        <v>100</v>
      </c>
      <c r="AI119" s="173">
        <f>Inputs!AI74</f>
        <v>100</v>
      </c>
      <c r="AJ119" s="173">
        <f>Inputs!AJ74</f>
        <v>100</v>
      </c>
      <c r="AK119" s="173">
        <f>Inputs!AK74</f>
        <v>100</v>
      </c>
      <c r="AL119" s="173">
        <f>Inputs!AL74</f>
        <v>100</v>
      </c>
      <c r="AM119" s="173">
        <f>Inputs!AM74</f>
        <v>100</v>
      </c>
    </row>
    <row r="120" spans="1:41" outlineLevel="1">
      <c r="E120" s="67" t="s">
        <v>319</v>
      </c>
      <c r="F120" s="147"/>
      <c r="G120" s="69" t="str">
        <f>Inputs!G$54</f>
        <v>£m 2022/23p</v>
      </c>
      <c r="H120" s="67"/>
      <c r="I120" s="67"/>
      <c r="J120" s="295">
        <f t="shared" ref="J120:N120" si="112">J118 * J119 / 100</f>
        <v>0</v>
      </c>
      <c r="K120" s="295">
        <f t="shared" si="112"/>
        <v>0</v>
      </c>
      <c r="L120" s="295">
        <f t="shared" si="112"/>
        <v>0</v>
      </c>
      <c r="M120" s="295">
        <f t="shared" si="112"/>
        <v>0</v>
      </c>
      <c r="N120" s="295">
        <f t="shared" si="112"/>
        <v>0</v>
      </c>
      <c r="O120" s="295">
        <f>O118 * O119 / 100</f>
        <v>52.239632531364812</v>
      </c>
      <c r="P120" s="295">
        <f t="shared" ref="P120:AM120" si="113">P118 * P119 / 100</f>
        <v>44.307015086961002</v>
      </c>
      <c r="Q120" s="295">
        <f t="shared" si="113"/>
        <v>58.011873183315949</v>
      </c>
      <c r="R120" s="295">
        <f t="shared" si="113"/>
        <v>54.571944464614973</v>
      </c>
      <c r="S120" s="295">
        <f t="shared" si="113"/>
        <v>40.997114037083193</v>
      </c>
      <c r="T120" s="295">
        <f t="shared" si="113"/>
        <v>86.626000010793774</v>
      </c>
      <c r="U120" s="295">
        <f t="shared" si="113"/>
        <v>108.25942438462467</v>
      </c>
      <c r="V120" s="295">
        <f t="shared" si="113"/>
        <v>126.05779430501526</v>
      </c>
      <c r="W120" s="295">
        <f t="shared" si="113"/>
        <v>117.0537959158259</v>
      </c>
      <c r="X120" s="295">
        <f t="shared" si="113"/>
        <v>83.408976143668312</v>
      </c>
      <c r="Y120" s="295">
        <f t="shared" si="113"/>
        <v>52.282923438609942</v>
      </c>
      <c r="Z120" s="295">
        <f t="shared" si="113"/>
        <v>56.688230151492654</v>
      </c>
      <c r="AA120" s="295">
        <f t="shared" si="113"/>
        <v>62.454465889973065</v>
      </c>
      <c r="AB120" s="295">
        <f t="shared" si="113"/>
        <v>58.099493072902881</v>
      </c>
      <c r="AC120" s="295">
        <f t="shared" si="113"/>
        <v>70.242354155597909</v>
      </c>
      <c r="AD120" s="295">
        <f t="shared" si="113"/>
        <v>58.111092320898912</v>
      </c>
      <c r="AE120" s="295">
        <f t="shared" si="113"/>
        <v>87.616344452870194</v>
      </c>
      <c r="AF120" s="295">
        <f t="shared" si="113"/>
        <v>139.66259896825247</v>
      </c>
      <c r="AG120" s="295">
        <f t="shared" si="113"/>
        <v>157.0945693509646</v>
      </c>
      <c r="AH120" s="295">
        <f t="shared" si="113"/>
        <v>135.05106177402962</v>
      </c>
      <c r="AI120" s="295">
        <f t="shared" si="113"/>
        <v>116.662603573509</v>
      </c>
      <c r="AJ120" s="295">
        <f t="shared" si="113"/>
        <v>87.477117817759932</v>
      </c>
      <c r="AK120" s="295">
        <f t="shared" si="113"/>
        <v>49.932651533586458</v>
      </c>
      <c r="AL120" s="295">
        <f t="shared" si="113"/>
        <v>50.235883625209972</v>
      </c>
      <c r="AM120" s="295">
        <f t="shared" si="113"/>
        <v>49.962684854935851</v>
      </c>
      <c r="AN120" s="146"/>
    </row>
    <row r="121" spans="1:41" outlineLevel="1">
      <c r="E121" s="146" t="str">
        <f>Inputs!E$72</f>
        <v>Average asset life of capital assets delivered in year</v>
      </c>
      <c r="F121" s="147"/>
      <c r="G121" s="147" t="str">
        <f>Inputs!G$72</f>
        <v>years</v>
      </c>
      <c r="H121" s="146"/>
      <c r="I121" s="146"/>
      <c r="J121" s="169">
        <f>Inputs!J$72</f>
        <v>0</v>
      </c>
      <c r="K121" s="169">
        <f>Inputs!K$72</f>
        <v>0</v>
      </c>
      <c r="L121" s="169">
        <f>Inputs!L$72</f>
        <v>0</v>
      </c>
      <c r="M121" s="169">
        <f>Inputs!M$72</f>
        <v>0</v>
      </c>
      <c r="N121" s="169">
        <f>Inputs!N$72</f>
        <v>0</v>
      </c>
      <c r="O121" s="169">
        <f>Inputs!O$72</f>
        <v>46.770157128085536</v>
      </c>
      <c r="P121" s="169">
        <f>Inputs!P$72</f>
        <v>54.480117248840905</v>
      </c>
      <c r="Q121" s="169">
        <f>Inputs!Q$72</f>
        <v>63.759901562811876</v>
      </c>
      <c r="R121" s="169">
        <f>Inputs!R$72</f>
        <v>64.339910909047617</v>
      </c>
      <c r="S121" s="169">
        <f>Inputs!S$72</f>
        <v>62.212330183104719</v>
      </c>
      <c r="T121" s="169">
        <f>Inputs!T$72</f>
        <v>43.928017227529217</v>
      </c>
      <c r="U121" s="169">
        <f>Inputs!U$72</f>
        <v>51.01906038842629</v>
      </c>
      <c r="V121" s="169">
        <f>Inputs!V$72</f>
        <v>55.072938707790186</v>
      </c>
      <c r="W121" s="169">
        <f>Inputs!W$72</f>
        <v>52.334825821966731</v>
      </c>
      <c r="X121" s="169">
        <f>Inputs!X$72</f>
        <v>40.514716709555238</v>
      </c>
      <c r="Y121" s="169">
        <f>Inputs!Y$72</f>
        <v>64.414188889371786</v>
      </c>
      <c r="Z121" s="169">
        <f>Inputs!Z$72</f>
        <v>64.395401404145659</v>
      </c>
      <c r="AA121" s="169">
        <f>Inputs!AA$72</f>
        <v>64.376737099870709</v>
      </c>
      <c r="AB121" s="169">
        <f>Inputs!AB$72</f>
        <v>64.358195899556591</v>
      </c>
      <c r="AC121" s="169">
        <f>Inputs!AC$72</f>
        <v>66.145903247022744</v>
      </c>
      <c r="AD121" s="169">
        <f>Inputs!AD$72</f>
        <v>73.813088991241941</v>
      </c>
      <c r="AE121" s="169">
        <f>Inputs!AE$72</f>
        <v>77.787066167201331</v>
      </c>
      <c r="AF121" s="169">
        <f>Inputs!AF$72</f>
        <v>80.109606464668474</v>
      </c>
      <c r="AG121" s="169">
        <f>Inputs!AG$72</f>
        <v>81.067626228164357</v>
      </c>
      <c r="AH121" s="169">
        <f>Inputs!AH$72</f>
        <v>74.152117100902245</v>
      </c>
      <c r="AI121" s="169">
        <f>Inputs!AI$72</f>
        <v>73.591664963527947</v>
      </c>
      <c r="AJ121" s="169">
        <f>Inputs!AJ$72</f>
        <v>73.591664963527947</v>
      </c>
      <c r="AK121" s="169">
        <f>Inputs!AK$72</f>
        <v>72.046966392719682</v>
      </c>
      <c r="AL121" s="169">
        <f>Inputs!AL$72</f>
        <v>72.046966392719682</v>
      </c>
      <c r="AM121" s="169">
        <f>Inputs!AM$72</f>
        <v>72.046966392719682</v>
      </c>
      <c r="AN121" s="146"/>
    </row>
    <row r="122" spans="1:41" outlineLevel="1">
      <c r="E122" s="110" t="s">
        <v>320</v>
      </c>
      <c r="G122" s="69" t="str">
        <f>Inputs!G$54</f>
        <v>£m 2022/23p</v>
      </c>
      <c r="J122" s="296">
        <f t="shared" ref="J122:AM122" si="114">IFERROR(J120/J121,0)</f>
        <v>0</v>
      </c>
      <c r="K122" s="296">
        <f t="shared" si="114"/>
        <v>0</v>
      </c>
      <c r="L122" s="296">
        <f t="shared" si="114"/>
        <v>0</v>
      </c>
      <c r="M122" s="296">
        <f t="shared" si="114"/>
        <v>0</v>
      </c>
      <c r="N122" s="296">
        <f t="shared" si="114"/>
        <v>0</v>
      </c>
      <c r="O122" s="296">
        <f t="shared" si="114"/>
        <v>1.1169437038302112</v>
      </c>
      <c r="P122" s="296">
        <f t="shared" si="114"/>
        <v>0.81326945176322396</v>
      </c>
      <c r="Q122" s="296">
        <f t="shared" si="114"/>
        <v>0.90984885110223446</v>
      </c>
      <c r="R122" s="296">
        <f t="shared" si="114"/>
        <v>0.84818184690617826</v>
      </c>
      <c r="S122" s="296">
        <f t="shared" si="114"/>
        <v>0.65898695510069427</v>
      </c>
      <c r="T122" s="296">
        <f t="shared" si="114"/>
        <v>1.9719988626417262</v>
      </c>
      <c r="U122" s="296">
        <f t="shared" si="114"/>
        <v>2.121940771946937</v>
      </c>
      <c r="V122" s="296">
        <f t="shared" si="114"/>
        <v>2.2889244202830983</v>
      </c>
      <c r="W122" s="296">
        <f t="shared" si="114"/>
        <v>2.2366329509535579</v>
      </c>
      <c r="X122" s="296">
        <f t="shared" si="114"/>
        <v>2.0587327992841828</v>
      </c>
      <c r="Y122" s="296">
        <f t="shared" si="114"/>
        <v>0.81166780704796737</v>
      </c>
      <c r="Z122" s="296">
        <f t="shared" si="114"/>
        <v>0.88031488142634928</v>
      </c>
      <c r="AA122" s="296">
        <f t="shared" si="114"/>
        <v>0.97014028208799197</v>
      </c>
      <c r="AB122" s="296">
        <f t="shared" si="114"/>
        <v>0.90275204674130971</v>
      </c>
      <c r="AC122" s="296">
        <f t="shared" si="114"/>
        <v>1.0619305309548335</v>
      </c>
      <c r="AD122" s="296">
        <f t="shared" si="114"/>
        <v>0.78727354612938505</v>
      </c>
      <c r="AE122" s="296">
        <f t="shared" si="114"/>
        <v>1.126361344758023</v>
      </c>
      <c r="AF122" s="296">
        <f t="shared" si="114"/>
        <v>1.7433938965840412</v>
      </c>
      <c r="AG122" s="296">
        <f t="shared" si="114"/>
        <v>1.9378212568951121</v>
      </c>
      <c r="AH122" s="296">
        <f t="shared" si="114"/>
        <v>1.8212704782286842</v>
      </c>
      <c r="AI122" s="296">
        <f t="shared" si="114"/>
        <v>1.5852692506865693</v>
      </c>
      <c r="AJ122" s="296">
        <f t="shared" si="114"/>
        <v>1.1886824120790529</v>
      </c>
      <c r="AK122" s="296">
        <f t="shared" si="114"/>
        <v>0.69305696039177211</v>
      </c>
      <c r="AL122" s="296">
        <f t="shared" si="114"/>
        <v>0.69726577176587812</v>
      </c>
      <c r="AM122" s="296">
        <f t="shared" si="114"/>
        <v>0.6934738179341936</v>
      </c>
    </row>
    <row r="123" spans="1:41" outlineLevel="1">
      <c r="G123" s="69"/>
      <c r="J123" s="296"/>
      <c r="K123" s="296"/>
      <c r="L123" s="296"/>
      <c r="M123" s="296"/>
      <c r="N123" s="296"/>
      <c r="O123" s="296"/>
      <c r="P123" s="296"/>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row>
    <row r="124" spans="1:41" outlineLevel="1">
      <c r="B124" s="157" t="s">
        <v>321</v>
      </c>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row>
    <row r="125" spans="1:41" outlineLevel="1">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row>
    <row r="126" spans="1:41" outlineLevel="1">
      <c r="E126" s="110" t="str">
        <f>TEXT("Draw down charge for enhancement capital expenditure in " &amp; F126, 0 )</f>
        <v>Draw down charge for enhancement capital expenditure in 2021</v>
      </c>
      <c r="F126" s="147">
        <f>Inputs!$J$4</f>
        <v>2021</v>
      </c>
      <c r="G126" s="69" t="str">
        <f>Inputs!G$54</f>
        <v>£m 2022/23p</v>
      </c>
      <c r="J126" s="149">
        <f t="shared" ref="J126:AM126" si="115">IF(J$4&lt;$F126, 0, IF(J$4 &lt; $F126 + INDEX($J121:$AM121, MATCH($F126, $J$4:$AM$4, 0 ) ), 1, 0 ) ) * INDEX($J122:$AM122,MATCH($F126, $J$4:$AM$4, 0) )</f>
        <v>0</v>
      </c>
      <c r="K126" s="149">
        <f t="shared" si="115"/>
        <v>0</v>
      </c>
      <c r="L126" s="149">
        <f t="shared" si="115"/>
        <v>0</v>
      </c>
      <c r="M126" s="149">
        <f t="shared" si="115"/>
        <v>0</v>
      </c>
      <c r="N126" s="149">
        <f t="shared" si="115"/>
        <v>0</v>
      </c>
      <c r="O126" s="149">
        <f t="shared" si="115"/>
        <v>0</v>
      </c>
      <c r="P126" s="149">
        <f t="shared" si="115"/>
        <v>0</v>
      </c>
      <c r="Q126" s="149">
        <f t="shared" si="115"/>
        <v>0</v>
      </c>
      <c r="R126" s="149">
        <f t="shared" si="115"/>
        <v>0</v>
      </c>
      <c r="S126" s="149">
        <f t="shared" si="115"/>
        <v>0</v>
      </c>
      <c r="T126" s="149">
        <f t="shared" si="115"/>
        <v>0</v>
      </c>
      <c r="U126" s="149">
        <f t="shared" si="115"/>
        <v>0</v>
      </c>
      <c r="V126" s="149">
        <f t="shared" si="115"/>
        <v>0</v>
      </c>
      <c r="W126" s="149">
        <f t="shared" si="115"/>
        <v>0</v>
      </c>
      <c r="X126" s="149">
        <f t="shared" si="115"/>
        <v>0</v>
      </c>
      <c r="Y126" s="149">
        <f t="shared" si="115"/>
        <v>0</v>
      </c>
      <c r="Z126" s="149">
        <f t="shared" si="115"/>
        <v>0</v>
      </c>
      <c r="AA126" s="149">
        <f t="shared" si="115"/>
        <v>0</v>
      </c>
      <c r="AB126" s="149">
        <f t="shared" si="115"/>
        <v>0</v>
      </c>
      <c r="AC126" s="149">
        <f t="shared" si="115"/>
        <v>0</v>
      </c>
      <c r="AD126" s="149">
        <f t="shared" si="115"/>
        <v>0</v>
      </c>
      <c r="AE126" s="149">
        <f t="shared" si="115"/>
        <v>0</v>
      </c>
      <c r="AF126" s="149">
        <f t="shared" si="115"/>
        <v>0</v>
      </c>
      <c r="AG126" s="149">
        <f t="shared" si="115"/>
        <v>0</v>
      </c>
      <c r="AH126" s="149">
        <f t="shared" si="115"/>
        <v>0</v>
      </c>
      <c r="AI126" s="149">
        <f t="shared" si="115"/>
        <v>0</v>
      </c>
      <c r="AJ126" s="149">
        <f t="shared" si="115"/>
        <v>0</v>
      </c>
      <c r="AK126" s="149">
        <f t="shared" si="115"/>
        <v>0</v>
      </c>
      <c r="AL126" s="149">
        <f t="shared" si="115"/>
        <v>0</v>
      </c>
      <c r="AM126" s="149">
        <f t="shared" si="115"/>
        <v>0</v>
      </c>
      <c r="AN126" s="156"/>
      <c r="AO126" s="156"/>
    </row>
    <row r="127" spans="1:41" outlineLevel="1">
      <c r="E127" s="110" t="str">
        <f t="shared" ref="E127:E155" si="116">TEXT("Draw down charge for enhancement capital expenditure in " &amp; F127, 0 )</f>
        <v>Draw down charge for enhancement capital expenditure in 2022</v>
      </c>
      <c r="F127" s="147">
        <f>Inputs!$K$4</f>
        <v>2022</v>
      </c>
      <c r="G127" s="69" t="str">
        <f>Inputs!G$54</f>
        <v>£m 2022/23p</v>
      </c>
      <c r="J127" s="149">
        <f t="shared" ref="J127:AM127" si="117">IF(J$4&lt;$F127, 0, IF(J$4 &lt; $F127 + INDEX($J121:$AM121, MATCH($F127, $J$4:$AM$4, 0 ) ), 1, 0 ) ) * INDEX($J122:$AM122,MATCH($F127, $J$4:$AM$4, 0) )</f>
        <v>0</v>
      </c>
      <c r="K127" s="149">
        <f t="shared" si="117"/>
        <v>0</v>
      </c>
      <c r="L127" s="149">
        <f t="shared" si="117"/>
        <v>0</v>
      </c>
      <c r="M127" s="149">
        <f t="shared" si="117"/>
        <v>0</v>
      </c>
      <c r="N127" s="149">
        <f t="shared" si="117"/>
        <v>0</v>
      </c>
      <c r="O127" s="149">
        <f t="shared" si="117"/>
        <v>0</v>
      </c>
      <c r="P127" s="149">
        <f t="shared" si="117"/>
        <v>0</v>
      </c>
      <c r="Q127" s="149">
        <f t="shared" si="117"/>
        <v>0</v>
      </c>
      <c r="R127" s="149">
        <f t="shared" si="117"/>
        <v>0</v>
      </c>
      <c r="S127" s="149">
        <f t="shared" si="117"/>
        <v>0</v>
      </c>
      <c r="T127" s="149">
        <f t="shared" si="117"/>
        <v>0</v>
      </c>
      <c r="U127" s="149">
        <f t="shared" si="117"/>
        <v>0</v>
      </c>
      <c r="V127" s="149">
        <f t="shared" si="117"/>
        <v>0</v>
      </c>
      <c r="W127" s="149">
        <f t="shared" si="117"/>
        <v>0</v>
      </c>
      <c r="X127" s="149">
        <f t="shared" si="117"/>
        <v>0</v>
      </c>
      <c r="Y127" s="149">
        <f t="shared" si="117"/>
        <v>0</v>
      </c>
      <c r="Z127" s="149">
        <f t="shared" si="117"/>
        <v>0</v>
      </c>
      <c r="AA127" s="149">
        <f t="shared" si="117"/>
        <v>0</v>
      </c>
      <c r="AB127" s="149">
        <f t="shared" si="117"/>
        <v>0</v>
      </c>
      <c r="AC127" s="149">
        <f t="shared" si="117"/>
        <v>0</v>
      </c>
      <c r="AD127" s="149">
        <f t="shared" si="117"/>
        <v>0</v>
      </c>
      <c r="AE127" s="149">
        <f t="shared" si="117"/>
        <v>0</v>
      </c>
      <c r="AF127" s="149">
        <f t="shared" si="117"/>
        <v>0</v>
      </c>
      <c r="AG127" s="149">
        <f t="shared" si="117"/>
        <v>0</v>
      </c>
      <c r="AH127" s="149">
        <f t="shared" si="117"/>
        <v>0</v>
      </c>
      <c r="AI127" s="149">
        <f t="shared" si="117"/>
        <v>0</v>
      </c>
      <c r="AJ127" s="149">
        <f t="shared" si="117"/>
        <v>0</v>
      </c>
      <c r="AK127" s="149">
        <f t="shared" si="117"/>
        <v>0</v>
      </c>
      <c r="AL127" s="149">
        <f t="shared" si="117"/>
        <v>0</v>
      </c>
      <c r="AM127" s="149">
        <f t="shared" si="117"/>
        <v>0</v>
      </c>
      <c r="AN127" s="156"/>
      <c r="AO127" s="156"/>
    </row>
    <row r="128" spans="1:41" outlineLevel="1">
      <c r="E128" s="110" t="str">
        <f t="shared" si="116"/>
        <v>Draw down charge for enhancement capital expenditure in 2023</v>
      </c>
      <c r="F128" s="147">
        <f>Inputs!$L$4</f>
        <v>2023</v>
      </c>
      <c r="G128" s="69" t="str">
        <f>Inputs!G$54</f>
        <v>£m 2022/23p</v>
      </c>
      <c r="J128" s="149">
        <f t="shared" ref="J128:AM128" si="118">IF(J$4&lt;$F128, 0, IF(J$4 &lt; $F128 + INDEX($J121:$AM121, MATCH($F128, $J$4:$AM$4, 0 ) ), 1, 0 ) ) * INDEX($J122:$AM122,MATCH($F128, $J$4:$AM$4, 0) )</f>
        <v>0</v>
      </c>
      <c r="K128" s="149">
        <f t="shared" si="118"/>
        <v>0</v>
      </c>
      <c r="L128" s="149">
        <f t="shared" si="118"/>
        <v>0</v>
      </c>
      <c r="M128" s="149">
        <f t="shared" si="118"/>
        <v>0</v>
      </c>
      <c r="N128" s="149">
        <f t="shared" si="118"/>
        <v>0</v>
      </c>
      <c r="O128" s="149">
        <f t="shared" si="118"/>
        <v>0</v>
      </c>
      <c r="P128" s="149">
        <f t="shared" si="118"/>
        <v>0</v>
      </c>
      <c r="Q128" s="149">
        <f t="shared" si="118"/>
        <v>0</v>
      </c>
      <c r="R128" s="149">
        <f t="shared" si="118"/>
        <v>0</v>
      </c>
      <c r="S128" s="149">
        <f t="shared" si="118"/>
        <v>0</v>
      </c>
      <c r="T128" s="149">
        <f t="shared" si="118"/>
        <v>0</v>
      </c>
      <c r="U128" s="149">
        <f t="shared" si="118"/>
        <v>0</v>
      </c>
      <c r="V128" s="149">
        <f t="shared" si="118"/>
        <v>0</v>
      </c>
      <c r="W128" s="149">
        <f t="shared" si="118"/>
        <v>0</v>
      </c>
      <c r="X128" s="149">
        <f t="shared" si="118"/>
        <v>0</v>
      </c>
      <c r="Y128" s="149">
        <f t="shared" si="118"/>
        <v>0</v>
      </c>
      <c r="Z128" s="149">
        <f t="shared" si="118"/>
        <v>0</v>
      </c>
      <c r="AA128" s="149">
        <f t="shared" si="118"/>
        <v>0</v>
      </c>
      <c r="AB128" s="149">
        <f t="shared" si="118"/>
        <v>0</v>
      </c>
      <c r="AC128" s="149">
        <f t="shared" si="118"/>
        <v>0</v>
      </c>
      <c r="AD128" s="149">
        <f t="shared" si="118"/>
        <v>0</v>
      </c>
      <c r="AE128" s="149">
        <f t="shared" si="118"/>
        <v>0</v>
      </c>
      <c r="AF128" s="149">
        <f t="shared" si="118"/>
        <v>0</v>
      </c>
      <c r="AG128" s="149">
        <f t="shared" si="118"/>
        <v>0</v>
      </c>
      <c r="AH128" s="149">
        <f t="shared" si="118"/>
        <v>0</v>
      </c>
      <c r="AI128" s="149">
        <f t="shared" si="118"/>
        <v>0</v>
      </c>
      <c r="AJ128" s="149">
        <f t="shared" si="118"/>
        <v>0</v>
      </c>
      <c r="AK128" s="149">
        <f t="shared" si="118"/>
        <v>0</v>
      </c>
      <c r="AL128" s="149">
        <f t="shared" si="118"/>
        <v>0</v>
      </c>
      <c r="AM128" s="149">
        <f t="shared" si="118"/>
        <v>0</v>
      </c>
      <c r="AN128" s="156"/>
      <c r="AO128" s="156"/>
    </row>
    <row r="129" spans="5:41" outlineLevel="1">
      <c r="E129" s="110" t="str">
        <f t="shared" si="116"/>
        <v>Draw down charge for enhancement capital expenditure in 2024</v>
      </c>
      <c r="F129" s="147">
        <f>Inputs!$M$4</f>
        <v>2024</v>
      </c>
      <c r="G129" s="69" t="str">
        <f>Inputs!G$54</f>
        <v>£m 2022/23p</v>
      </c>
      <c r="J129" s="149">
        <f t="shared" ref="J129:AM129" si="119">IF(J$4&lt;$F129, 0, IF(J$4 &lt; $F129 + INDEX($J121:$AM121, MATCH($F129, $J$4:$AM$4, 0 ) ), 1, 0 ) ) * INDEX($J122:$AM122,MATCH($F129, $J$4:$AM$4, 0) )</f>
        <v>0</v>
      </c>
      <c r="K129" s="149">
        <f t="shared" si="119"/>
        <v>0</v>
      </c>
      <c r="L129" s="149">
        <f t="shared" si="119"/>
        <v>0</v>
      </c>
      <c r="M129" s="149">
        <f t="shared" si="119"/>
        <v>0</v>
      </c>
      <c r="N129" s="149">
        <f t="shared" si="119"/>
        <v>0</v>
      </c>
      <c r="O129" s="149">
        <f t="shared" si="119"/>
        <v>0</v>
      </c>
      <c r="P129" s="149">
        <f t="shared" si="119"/>
        <v>0</v>
      </c>
      <c r="Q129" s="149">
        <f t="shared" si="119"/>
        <v>0</v>
      </c>
      <c r="R129" s="149">
        <f t="shared" si="119"/>
        <v>0</v>
      </c>
      <c r="S129" s="149">
        <f t="shared" si="119"/>
        <v>0</v>
      </c>
      <c r="T129" s="149">
        <f t="shared" si="119"/>
        <v>0</v>
      </c>
      <c r="U129" s="149">
        <f t="shared" si="119"/>
        <v>0</v>
      </c>
      <c r="V129" s="149">
        <f t="shared" si="119"/>
        <v>0</v>
      </c>
      <c r="W129" s="149">
        <f t="shared" si="119"/>
        <v>0</v>
      </c>
      <c r="X129" s="149">
        <f t="shared" si="119"/>
        <v>0</v>
      </c>
      <c r="Y129" s="149">
        <f t="shared" si="119"/>
        <v>0</v>
      </c>
      <c r="Z129" s="149">
        <f t="shared" si="119"/>
        <v>0</v>
      </c>
      <c r="AA129" s="149">
        <f t="shared" si="119"/>
        <v>0</v>
      </c>
      <c r="AB129" s="149">
        <f t="shared" si="119"/>
        <v>0</v>
      </c>
      <c r="AC129" s="149">
        <f t="shared" si="119"/>
        <v>0</v>
      </c>
      <c r="AD129" s="149">
        <f t="shared" si="119"/>
        <v>0</v>
      </c>
      <c r="AE129" s="149">
        <f t="shared" si="119"/>
        <v>0</v>
      </c>
      <c r="AF129" s="149">
        <f t="shared" si="119"/>
        <v>0</v>
      </c>
      <c r="AG129" s="149">
        <f t="shared" si="119"/>
        <v>0</v>
      </c>
      <c r="AH129" s="149">
        <f t="shared" si="119"/>
        <v>0</v>
      </c>
      <c r="AI129" s="149">
        <f t="shared" si="119"/>
        <v>0</v>
      </c>
      <c r="AJ129" s="149">
        <f t="shared" si="119"/>
        <v>0</v>
      </c>
      <c r="AK129" s="149">
        <f t="shared" si="119"/>
        <v>0</v>
      </c>
      <c r="AL129" s="149">
        <f t="shared" si="119"/>
        <v>0</v>
      </c>
      <c r="AM129" s="149">
        <f t="shared" si="119"/>
        <v>0</v>
      </c>
      <c r="AN129" s="156"/>
      <c r="AO129" s="156"/>
    </row>
    <row r="130" spans="5:41" outlineLevel="1">
      <c r="E130" s="110" t="str">
        <f t="shared" si="116"/>
        <v>Draw down charge for enhancement capital expenditure in 2025</v>
      </c>
      <c r="F130" s="147">
        <f>Inputs!$N$4</f>
        <v>2025</v>
      </c>
      <c r="G130" s="69" t="str">
        <f>Inputs!G$54</f>
        <v>£m 2022/23p</v>
      </c>
      <c r="J130" s="149">
        <f t="shared" ref="J130:AM130" si="120">IF(J$4&lt;$F130, 0, IF(J$4 &lt; $F130 + INDEX($J121:$AM121, MATCH($F130, $J$4:$AM$4, 0 ) ), 1, 0 ) ) * INDEX($J122:$AM122,MATCH($F130, $J$4:$AM$4, 0) )</f>
        <v>0</v>
      </c>
      <c r="K130" s="149">
        <f t="shared" si="120"/>
        <v>0</v>
      </c>
      <c r="L130" s="149">
        <f t="shared" si="120"/>
        <v>0</v>
      </c>
      <c r="M130" s="149">
        <f t="shared" si="120"/>
        <v>0</v>
      </c>
      <c r="N130" s="149">
        <f t="shared" si="120"/>
        <v>0</v>
      </c>
      <c r="O130" s="149">
        <f t="shared" si="120"/>
        <v>0</v>
      </c>
      <c r="P130" s="149">
        <f t="shared" si="120"/>
        <v>0</v>
      </c>
      <c r="Q130" s="149">
        <f t="shared" si="120"/>
        <v>0</v>
      </c>
      <c r="R130" s="149">
        <f t="shared" si="120"/>
        <v>0</v>
      </c>
      <c r="S130" s="149">
        <f t="shared" si="120"/>
        <v>0</v>
      </c>
      <c r="T130" s="149">
        <f t="shared" si="120"/>
        <v>0</v>
      </c>
      <c r="U130" s="149">
        <f t="shared" si="120"/>
        <v>0</v>
      </c>
      <c r="V130" s="149">
        <f t="shared" si="120"/>
        <v>0</v>
      </c>
      <c r="W130" s="149">
        <f t="shared" si="120"/>
        <v>0</v>
      </c>
      <c r="X130" s="149">
        <f t="shared" si="120"/>
        <v>0</v>
      </c>
      <c r="Y130" s="149">
        <f t="shared" si="120"/>
        <v>0</v>
      </c>
      <c r="Z130" s="149">
        <f t="shared" si="120"/>
        <v>0</v>
      </c>
      <c r="AA130" s="149">
        <f t="shared" si="120"/>
        <v>0</v>
      </c>
      <c r="AB130" s="149">
        <f t="shared" si="120"/>
        <v>0</v>
      </c>
      <c r="AC130" s="149">
        <f t="shared" si="120"/>
        <v>0</v>
      </c>
      <c r="AD130" s="149">
        <f t="shared" si="120"/>
        <v>0</v>
      </c>
      <c r="AE130" s="149">
        <f t="shared" si="120"/>
        <v>0</v>
      </c>
      <c r="AF130" s="149">
        <f t="shared" si="120"/>
        <v>0</v>
      </c>
      <c r="AG130" s="149">
        <f t="shared" si="120"/>
        <v>0</v>
      </c>
      <c r="AH130" s="149">
        <f t="shared" si="120"/>
        <v>0</v>
      </c>
      <c r="AI130" s="149">
        <f t="shared" si="120"/>
        <v>0</v>
      </c>
      <c r="AJ130" s="149">
        <f t="shared" si="120"/>
        <v>0</v>
      </c>
      <c r="AK130" s="149">
        <f t="shared" si="120"/>
        <v>0</v>
      </c>
      <c r="AL130" s="149">
        <f t="shared" si="120"/>
        <v>0</v>
      </c>
      <c r="AM130" s="149">
        <f t="shared" si="120"/>
        <v>0</v>
      </c>
      <c r="AN130" s="156"/>
      <c r="AO130" s="156"/>
    </row>
    <row r="131" spans="5:41" outlineLevel="1">
      <c r="E131" s="110" t="str">
        <f t="shared" si="116"/>
        <v>Draw down charge for enhancement capital expenditure in 2026</v>
      </c>
      <c r="F131" s="147">
        <f>Inputs!$O$4</f>
        <v>2026</v>
      </c>
      <c r="G131" s="69" t="str">
        <f>Inputs!G$54</f>
        <v>£m 2022/23p</v>
      </c>
      <c r="J131" s="149">
        <f t="shared" ref="J131:AM131" si="121">IF(J$4&lt;$F131, 0, IF(J$4 &lt; $F131 + INDEX($J121:$AM121, MATCH($F131, $J$4:$AM$4, 0 ) ), 1, 0 ) ) * INDEX($J122:$AM122,MATCH($F131, $J$4:$AM$4, 0) )</f>
        <v>0</v>
      </c>
      <c r="K131" s="149">
        <f t="shared" si="121"/>
        <v>0</v>
      </c>
      <c r="L131" s="149">
        <f t="shared" si="121"/>
        <v>0</v>
      </c>
      <c r="M131" s="149">
        <f t="shared" si="121"/>
        <v>0</v>
      </c>
      <c r="N131" s="149">
        <f t="shared" si="121"/>
        <v>0</v>
      </c>
      <c r="O131" s="149">
        <f t="shared" si="121"/>
        <v>1.1169437038302112</v>
      </c>
      <c r="P131" s="149">
        <f t="shared" si="121"/>
        <v>1.1169437038302112</v>
      </c>
      <c r="Q131" s="149">
        <f t="shared" si="121"/>
        <v>1.1169437038302112</v>
      </c>
      <c r="R131" s="149">
        <f t="shared" si="121"/>
        <v>1.1169437038302112</v>
      </c>
      <c r="S131" s="149">
        <f t="shared" si="121"/>
        <v>1.1169437038302112</v>
      </c>
      <c r="T131" s="149">
        <f t="shared" si="121"/>
        <v>1.1169437038302112</v>
      </c>
      <c r="U131" s="149">
        <f t="shared" si="121"/>
        <v>1.1169437038302112</v>
      </c>
      <c r="V131" s="149">
        <f t="shared" si="121"/>
        <v>1.1169437038302112</v>
      </c>
      <c r="W131" s="149">
        <f t="shared" si="121"/>
        <v>1.1169437038302112</v>
      </c>
      <c r="X131" s="149">
        <f t="shared" si="121"/>
        <v>1.1169437038302112</v>
      </c>
      <c r="Y131" s="149">
        <f t="shared" si="121"/>
        <v>1.1169437038302112</v>
      </c>
      <c r="Z131" s="149">
        <f t="shared" si="121"/>
        <v>1.1169437038302112</v>
      </c>
      <c r="AA131" s="149">
        <f t="shared" si="121"/>
        <v>1.1169437038302112</v>
      </c>
      <c r="AB131" s="149">
        <f t="shared" si="121"/>
        <v>1.1169437038302112</v>
      </c>
      <c r="AC131" s="149">
        <f t="shared" si="121"/>
        <v>1.1169437038302112</v>
      </c>
      <c r="AD131" s="149">
        <f t="shared" si="121"/>
        <v>1.1169437038302112</v>
      </c>
      <c r="AE131" s="149">
        <f t="shared" si="121"/>
        <v>1.1169437038302112</v>
      </c>
      <c r="AF131" s="149">
        <f t="shared" si="121"/>
        <v>1.1169437038302112</v>
      </c>
      <c r="AG131" s="149">
        <f t="shared" si="121"/>
        <v>1.1169437038302112</v>
      </c>
      <c r="AH131" s="149">
        <f t="shared" si="121"/>
        <v>1.1169437038302112</v>
      </c>
      <c r="AI131" s="149">
        <f t="shared" si="121"/>
        <v>1.1169437038302112</v>
      </c>
      <c r="AJ131" s="149">
        <f t="shared" si="121"/>
        <v>1.1169437038302112</v>
      </c>
      <c r="AK131" s="149">
        <f t="shared" si="121"/>
        <v>1.1169437038302112</v>
      </c>
      <c r="AL131" s="149">
        <f t="shared" si="121"/>
        <v>1.1169437038302112</v>
      </c>
      <c r="AM131" s="149">
        <f t="shared" si="121"/>
        <v>1.1169437038302112</v>
      </c>
      <c r="AN131" s="156"/>
      <c r="AO131" s="156"/>
    </row>
    <row r="132" spans="5:41" outlineLevel="1">
      <c r="E132" s="110" t="str">
        <f t="shared" si="116"/>
        <v>Draw down charge for enhancement capital expenditure in 2027</v>
      </c>
      <c r="F132" s="147">
        <f>Inputs!$P$4</f>
        <v>2027</v>
      </c>
      <c r="G132" s="69" t="str">
        <f>Inputs!G$54</f>
        <v>£m 2022/23p</v>
      </c>
      <c r="J132" s="149">
        <f t="shared" ref="J132:AM132" si="122">IF(J$4&lt;$F132, 0, IF(J$4 &lt; $F132 + INDEX($J121:$AM121, MATCH($F132, $J$4:$AM$4, 0 ) ), 1, 0 ) ) * INDEX($J122:$AM122,MATCH($F132, $J$4:$AM$4, 0) )</f>
        <v>0</v>
      </c>
      <c r="K132" s="149">
        <f t="shared" si="122"/>
        <v>0</v>
      </c>
      <c r="L132" s="149">
        <f t="shared" si="122"/>
        <v>0</v>
      </c>
      <c r="M132" s="149">
        <f t="shared" si="122"/>
        <v>0</v>
      </c>
      <c r="N132" s="149">
        <f t="shared" si="122"/>
        <v>0</v>
      </c>
      <c r="O132" s="149">
        <f t="shared" si="122"/>
        <v>0</v>
      </c>
      <c r="P132" s="149">
        <f t="shared" si="122"/>
        <v>0.81326945176322396</v>
      </c>
      <c r="Q132" s="149">
        <f t="shared" si="122"/>
        <v>0.81326945176322396</v>
      </c>
      <c r="R132" s="149">
        <f t="shared" si="122"/>
        <v>0.81326945176322396</v>
      </c>
      <c r="S132" s="149">
        <f t="shared" si="122"/>
        <v>0.81326945176322396</v>
      </c>
      <c r="T132" s="149">
        <f t="shared" si="122"/>
        <v>0.81326945176322396</v>
      </c>
      <c r="U132" s="149">
        <f t="shared" si="122"/>
        <v>0.81326945176322396</v>
      </c>
      <c r="V132" s="149">
        <f t="shared" si="122"/>
        <v>0.81326945176322396</v>
      </c>
      <c r="W132" s="149">
        <f t="shared" si="122"/>
        <v>0.81326945176322396</v>
      </c>
      <c r="X132" s="149">
        <f t="shared" si="122"/>
        <v>0.81326945176322396</v>
      </c>
      <c r="Y132" s="149">
        <f t="shared" si="122"/>
        <v>0.81326945176322396</v>
      </c>
      <c r="Z132" s="149">
        <f t="shared" si="122"/>
        <v>0.81326945176322396</v>
      </c>
      <c r="AA132" s="149">
        <f t="shared" si="122"/>
        <v>0.81326945176322396</v>
      </c>
      <c r="AB132" s="149">
        <f t="shared" si="122"/>
        <v>0.81326945176322396</v>
      </c>
      <c r="AC132" s="149">
        <f t="shared" si="122"/>
        <v>0.81326945176322396</v>
      </c>
      <c r="AD132" s="149">
        <f t="shared" si="122"/>
        <v>0.81326945176322396</v>
      </c>
      <c r="AE132" s="149">
        <f t="shared" si="122"/>
        <v>0.81326945176322396</v>
      </c>
      <c r="AF132" s="149">
        <f t="shared" si="122"/>
        <v>0.81326945176322396</v>
      </c>
      <c r="AG132" s="149">
        <f t="shared" si="122"/>
        <v>0.81326945176322396</v>
      </c>
      <c r="AH132" s="149">
        <f t="shared" si="122"/>
        <v>0.81326945176322396</v>
      </c>
      <c r="AI132" s="149">
        <f t="shared" si="122"/>
        <v>0.81326945176322396</v>
      </c>
      <c r="AJ132" s="149">
        <f t="shared" si="122"/>
        <v>0.81326945176322396</v>
      </c>
      <c r="AK132" s="149">
        <f t="shared" si="122"/>
        <v>0.81326945176322396</v>
      </c>
      <c r="AL132" s="149">
        <f t="shared" si="122"/>
        <v>0.81326945176322396</v>
      </c>
      <c r="AM132" s="149">
        <f t="shared" si="122"/>
        <v>0.81326945176322396</v>
      </c>
      <c r="AN132" s="156"/>
      <c r="AO132" s="156"/>
    </row>
    <row r="133" spans="5:41" outlineLevel="1">
      <c r="E133" s="110" t="str">
        <f t="shared" si="116"/>
        <v>Draw down charge for enhancement capital expenditure in 2028</v>
      </c>
      <c r="F133" s="147">
        <f>Inputs!$Q$4</f>
        <v>2028</v>
      </c>
      <c r="G133" s="69" t="str">
        <f>Inputs!G$54</f>
        <v>£m 2022/23p</v>
      </c>
      <c r="J133" s="149">
        <f t="shared" ref="J133:AM133" si="123">IF(J$4&lt;$F133, 0, IF(J$4 &lt; $F133 + INDEX($J121:$AM121, MATCH($F133, $J$4:$AM$4, 0 ) ), 1, 0 ) ) * INDEX($J122:$AM122,MATCH($F133, $J$4:$AM$4, 0) )</f>
        <v>0</v>
      </c>
      <c r="K133" s="149">
        <f t="shared" si="123"/>
        <v>0</v>
      </c>
      <c r="L133" s="149">
        <f t="shared" si="123"/>
        <v>0</v>
      </c>
      <c r="M133" s="149">
        <f t="shared" si="123"/>
        <v>0</v>
      </c>
      <c r="N133" s="149">
        <f t="shared" si="123"/>
        <v>0</v>
      </c>
      <c r="O133" s="149">
        <f t="shared" si="123"/>
        <v>0</v>
      </c>
      <c r="P133" s="149">
        <f t="shared" si="123"/>
        <v>0</v>
      </c>
      <c r="Q133" s="149">
        <f t="shared" si="123"/>
        <v>0.90984885110223446</v>
      </c>
      <c r="R133" s="149">
        <f t="shared" si="123"/>
        <v>0.90984885110223446</v>
      </c>
      <c r="S133" s="149">
        <f t="shared" si="123"/>
        <v>0.90984885110223446</v>
      </c>
      <c r="T133" s="149">
        <f t="shared" si="123"/>
        <v>0.90984885110223446</v>
      </c>
      <c r="U133" s="149">
        <f t="shared" si="123"/>
        <v>0.90984885110223446</v>
      </c>
      <c r="V133" s="149">
        <f t="shared" si="123"/>
        <v>0.90984885110223446</v>
      </c>
      <c r="W133" s="149">
        <f t="shared" si="123"/>
        <v>0.90984885110223446</v>
      </c>
      <c r="X133" s="149">
        <f t="shared" si="123"/>
        <v>0.90984885110223446</v>
      </c>
      <c r="Y133" s="149">
        <f t="shared" si="123"/>
        <v>0.90984885110223446</v>
      </c>
      <c r="Z133" s="149">
        <f t="shared" si="123"/>
        <v>0.90984885110223446</v>
      </c>
      <c r="AA133" s="149">
        <f t="shared" si="123"/>
        <v>0.90984885110223446</v>
      </c>
      <c r="AB133" s="149">
        <f t="shared" si="123"/>
        <v>0.90984885110223446</v>
      </c>
      <c r="AC133" s="149">
        <f t="shared" si="123"/>
        <v>0.90984885110223446</v>
      </c>
      <c r="AD133" s="149">
        <f t="shared" si="123"/>
        <v>0.90984885110223446</v>
      </c>
      <c r="AE133" s="149">
        <f t="shared" si="123"/>
        <v>0.90984885110223446</v>
      </c>
      <c r="AF133" s="149">
        <f t="shared" si="123"/>
        <v>0.90984885110223446</v>
      </c>
      <c r="AG133" s="149">
        <f t="shared" si="123"/>
        <v>0.90984885110223446</v>
      </c>
      <c r="AH133" s="149">
        <f t="shared" si="123"/>
        <v>0.90984885110223446</v>
      </c>
      <c r="AI133" s="149">
        <f t="shared" si="123"/>
        <v>0.90984885110223446</v>
      </c>
      <c r="AJ133" s="149">
        <f t="shared" si="123"/>
        <v>0.90984885110223446</v>
      </c>
      <c r="AK133" s="149">
        <f t="shared" si="123"/>
        <v>0.90984885110223446</v>
      </c>
      <c r="AL133" s="149">
        <f t="shared" si="123"/>
        <v>0.90984885110223446</v>
      </c>
      <c r="AM133" s="149">
        <f t="shared" si="123"/>
        <v>0.90984885110223446</v>
      </c>
      <c r="AN133" s="156"/>
      <c r="AO133" s="156"/>
    </row>
    <row r="134" spans="5:41" outlineLevel="1">
      <c r="E134" s="110" t="str">
        <f t="shared" si="116"/>
        <v>Draw down charge for enhancement capital expenditure in 2029</v>
      </c>
      <c r="F134" s="147">
        <f>Inputs!$R$4</f>
        <v>2029</v>
      </c>
      <c r="G134" s="69" t="str">
        <f>Inputs!G$54</f>
        <v>£m 2022/23p</v>
      </c>
      <c r="J134" s="149">
        <f t="shared" ref="J134:AM134" si="124">IF(J$4&lt;$F134, 0, IF(J$4 &lt; $F134 + INDEX($J121:$AM121, MATCH($F134, $J$4:$AM$4, 0 ) ), 1, 0 ) ) * INDEX($J122:$AM122,MATCH($F134, $J$4:$AM$4, 0) )</f>
        <v>0</v>
      </c>
      <c r="K134" s="149">
        <f t="shared" si="124"/>
        <v>0</v>
      </c>
      <c r="L134" s="149">
        <f t="shared" si="124"/>
        <v>0</v>
      </c>
      <c r="M134" s="149">
        <f t="shared" si="124"/>
        <v>0</v>
      </c>
      <c r="N134" s="149">
        <f t="shared" si="124"/>
        <v>0</v>
      </c>
      <c r="O134" s="149">
        <f t="shared" si="124"/>
        <v>0</v>
      </c>
      <c r="P134" s="149">
        <f t="shared" si="124"/>
        <v>0</v>
      </c>
      <c r="Q134" s="149">
        <f t="shared" si="124"/>
        <v>0</v>
      </c>
      <c r="R134" s="149">
        <f t="shared" si="124"/>
        <v>0.84818184690617826</v>
      </c>
      <c r="S134" s="149">
        <f t="shared" si="124"/>
        <v>0.84818184690617826</v>
      </c>
      <c r="T134" s="149">
        <f t="shared" si="124"/>
        <v>0.84818184690617826</v>
      </c>
      <c r="U134" s="149">
        <f t="shared" si="124"/>
        <v>0.84818184690617826</v>
      </c>
      <c r="V134" s="149">
        <f t="shared" si="124"/>
        <v>0.84818184690617826</v>
      </c>
      <c r="W134" s="149">
        <f t="shared" si="124"/>
        <v>0.84818184690617826</v>
      </c>
      <c r="X134" s="149">
        <f t="shared" si="124"/>
        <v>0.84818184690617826</v>
      </c>
      <c r="Y134" s="149">
        <f t="shared" si="124"/>
        <v>0.84818184690617826</v>
      </c>
      <c r="Z134" s="149">
        <f t="shared" si="124"/>
        <v>0.84818184690617826</v>
      </c>
      <c r="AA134" s="149">
        <f t="shared" si="124"/>
        <v>0.84818184690617826</v>
      </c>
      <c r="AB134" s="149">
        <f t="shared" si="124"/>
        <v>0.84818184690617826</v>
      </c>
      <c r="AC134" s="149">
        <f t="shared" si="124"/>
        <v>0.84818184690617826</v>
      </c>
      <c r="AD134" s="149">
        <f t="shared" si="124"/>
        <v>0.84818184690617826</v>
      </c>
      <c r="AE134" s="149">
        <f t="shared" si="124"/>
        <v>0.84818184690617826</v>
      </c>
      <c r="AF134" s="149">
        <f t="shared" si="124"/>
        <v>0.84818184690617826</v>
      </c>
      <c r="AG134" s="149">
        <f t="shared" si="124"/>
        <v>0.84818184690617826</v>
      </c>
      <c r="AH134" s="149">
        <f t="shared" si="124"/>
        <v>0.84818184690617826</v>
      </c>
      <c r="AI134" s="149">
        <f t="shared" si="124"/>
        <v>0.84818184690617826</v>
      </c>
      <c r="AJ134" s="149">
        <f t="shared" si="124"/>
        <v>0.84818184690617826</v>
      </c>
      <c r="AK134" s="149">
        <f t="shared" si="124"/>
        <v>0.84818184690617826</v>
      </c>
      <c r="AL134" s="149">
        <f t="shared" si="124"/>
        <v>0.84818184690617826</v>
      </c>
      <c r="AM134" s="149">
        <f t="shared" si="124"/>
        <v>0.84818184690617826</v>
      </c>
      <c r="AN134" s="156"/>
      <c r="AO134" s="156"/>
    </row>
    <row r="135" spans="5:41" outlineLevel="1">
      <c r="E135" s="110" t="str">
        <f t="shared" si="116"/>
        <v>Draw down charge for enhancement capital expenditure in 2030</v>
      </c>
      <c r="F135" s="147">
        <f>Inputs!$S$4</f>
        <v>2030</v>
      </c>
      <c r="G135" s="69" t="str">
        <f>Inputs!G$54</f>
        <v>£m 2022/23p</v>
      </c>
      <c r="J135" s="149">
        <f t="shared" ref="J135:AM135" si="125">IF(J$4&lt;$F135, 0, IF(J$4 &lt; $F135 + INDEX($J121:$AM121, MATCH($F135, $J$4:$AM$4, 0 ) ), 1, 0 ) ) * INDEX($J122:$AM122,MATCH($F135, $J$4:$AM$4, 0) )</f>
        <v>0</v>
      </c>
      <c r="K135" s="149">
        <f t="shared" si="125"/>
        <v>0</v>
      </c>
      <c r="L135" s="149">
        <f t="shared" si="125"/>
        <v>0</v>
      </c>
      <c r="M135" s="149">
        <f t="shared" si="125"/>
        <v>0</v>
      </c>
      <c r="N135" s="149">
        <f t="shared" si="125"/>
        <v>0</v>
      </c>
      <c r="O135" s="149">
        <f t="shared" si="125"/>
        <v>0</v>
      </c>
      <c r="P135" s="149">
        <f t="shared" si="125"/>
        <v>0</v>
      </c>
      <c r="Q135" s="149">
        <f t="shared" si="125"/>
        <v>0</v>
      </c>
      <c r="R135" s="149">
        <f t="shared" si="125"/>
        <v>0</v>
      </c>
      <c r="S135" s="149">
        <f t="shared" si="125"/>
        <v>0.65898695510069427</v>
      </c>
      <c r="T135" s="149">
        <f t="shared" si="125"/>
        <v>0.65898695510069427</v>
      </c>
      <c r="U135" s="149">
        <f t="shared" si="125"/>
        <v>0.65898695510069427</v>
      </c>
      <c r="V135" s="149">
        <f t="shared" si="125"/>
        <v>0.65898695510069427</v>
      </c>
      <c r="W135" s="149">
        <f t="shared" si="125"/>
        <v>0.65898695510069427</v>
      </c>
      <c r="X135" s="149">
        <f t="shared" si="125"/>
        <v>0.65898695510069427</v>
      </c>
      <c r="Y135" s="149">
        <f t="shared" si="125"/>
        <v>0.65898695510069427</v>
      </c>
      <c r="Z135" s="149">
        <f t="shared" si="125"/>
        <v>0.65898695510069427</v>
      </c>
      <c r="AA135" s="149">
        <f t="shared" si="125"/>
        <v>0.65898695510069427</v>
      </c>
      <c r="AB135" s="149">
        <f t="shared" si="125"/>
        <v>0.65898695510069427</v>
      </c>
      <c r="AC135" s="149">
        <f t="shared" si="125"/>
        <v>0.65898695510069427</v>
      </c>
      <c r="AD135" s="149">
        <f t="shared" si="125"/>
        <v>0.65898695510069427</v>
      </c>
      <c r="AE135" s="149">
        <f t="shared" si="125"/>
        <v>0.65898695510069427</v>
      </c>
      <c r="AF135" s="149">
        <f t="shared" si="125"/>
        <v>0.65898695510069427</v>
      </c>
      <c r="AG135" s="149">
        <f t="shared" si="125"/>
        <v>0.65898695510069427</v>
      </c>
      <c r="AH135" s="149">
        <f t="shared" si="125"/>
        <v>0.65898695510069427</v>
      </c>
      <c r="AI135" s="149">
        <f t="shared" si="125"/>
        <v>0.65898695510069427</v>
      </c>
      <c r="AJ135" s="149">
        <f t="shared" si="125"/>
        <v>0.65898695510069427</v>
      </c>
      <c r="AK135" s="149">
        <f t="shared" si="125"/>
        <v>0.65898695510069427</v>
      </c>
      <c r="AL135" s="149">
        <f t="shared" si="125"/>
        <v>0.65898695510069427</v>
      </c>
      <c r="AM135" s="149">
        <f t="shared" si="125"/>
        <v>0.65898695510069427</v>
      </c>
      <c r="AN135" s="156"/>
      <c r="AO135" s="156"/>
    </row>
    <row r="136" spans="5:41" outlineLevel="1">
      <c r="E136" s="110" t="str">
        <f t="shared" si="116"/>
        <v>Draw down charge for enhancement capital expenditure in 2031</v>
      </c>
      <c r="F136" s="147">
        <f>Inputs!$T$4</f>
        <v>2031</v>
      </c>
      <c r="G136" s="69" t="str">
        <f>Inputs!G$54</f>
        <v>£m 2022/23p</v>
      </c>
      <c r="J136" s="149">
        <f t="shared" ref="J136:AM136" si="126">IF(J$4&lt;$F136, 0, IF(J$4 &lt; $F136 + INDEX($J121:$AM121, MATCH($F136, $J$4:$AM$4, 0 ) ), 1, 0 ) ) * INDEX($J122:$AM122,MATCH($F136, $J$4:$AM$4, 0) )</f>
        <v>0</v>
      </c>
      <c r="K136" s="149">
        <f t="shared" si="126"/>
        <v>0</v>
      </c>
      <c r="L136" s="149">
        <f t="shared" si="126"/>
        <v>0</v>
      </c>
      <c r="M136" s="149">
        <f t="shared" si="126"/>
        <v>0</v>
      </c>
      <c r="N136" s="149">
        <f t="shared" si="126"/>
        <v>0</v>
      </c>
      <c r="O136" s="149">
        <f t="shared" si="126"/>
        <v>0</v>
      </c>
      <c r="P136" s="149">
        <f t="shared" si="126"/>
        <v>0</v>
      </c>
      <c r="Q136" s="149">
        <f t="shared" si="126"/>
        <v>0</v>
      </c>
      <c r="R136" s="149">
        <f t="shared" si="126"/>
        <v>0</v>
      </c>
      <c r="S136" s="149">
        <f t="shared" si="126"/>
        <v>0</v>
      </c>
      <c r="T136" s="149">
        <f t="shared" si="126"/>
        <v>1.9719988626417262</v>
      </c>
      <c r="U136" s="149">
        <f t="shared" si="126"/>
        <v>1.9719988626417262</v>
      </c>
      <c r="V136" s="149">
        <f t="shared" si="126"/>
        <v>1.9719988626417262</v>
      </c>
      <c r="W136" s="149">
        <f t="shared" si="126"/>
        <v>1.9719988626417262</v>
      </c>
      <c r="X136" s="149">
        <f t="shared" si="126"/>
        <v>1.9719988626417262</v>
      </c>
      <c r="Y136" s="149">
        <f t="shared" si="126"/>
        <v>1.9719988626417262</v>
      </c>
      <c r="Z136" s="149">
        <f t="shared" si="126"/>
        <v>1.9719988626417262</v>
      </c>
      <c r="AA136" s="149">
        <f t="shared" si="126"/>
        <v>1.9719988626417262</v>
      </c>
      <c r="AB136" s="149">
        <f t="shared" si="126"/>
        <v>1.9719988626417262</v>
      </c>
      <c r="AC136" s="149">
        <f t="shared" si="126"/>
        <v>1.9719988626417262</v>
      </c>
      <c r="AD136" s="149">
        <f t="shared" si="126"/>
        <v>1.9719988626417262</v>
      </c>
      <c r="AE136" s="149">
        <f t="shared" si="126"/>
        <v>1.9719988626417262</v>
      </c>
      <c r="AF136" s="149">
        <f t="shared" si="126"/>
        <v>1.9719988626417262</v>
      </c>
      <c r="AG136" s="149">
        <f t="shared" si="126"/>
        <v>1.9719988626417262</v>
      </c>
      <c r="AH136" s="149">
        <f t="shared" si="126"/>
        <v>1.9719988626417262</v>
      </c>
      <c r="AI136" s="149">
        <f t="shared" si="126"/>
        <v>1.9719988626417262</v>
      </c>
      <c r="AJ136" s="149">
        <f t="shared" si="126"/>
        <v>1.9719988626417262</v>
      </c>
      <c r="AK136" s="149">
        <f t="shared" si="126"/>
        <v>1.9719988626417262</v>
      </c>
      <c r="AL136" s="149">
        <f t="shared" si="126"/>
        <v>1.9719988626417262</v>
      </c>
      <c r="AM136" s="149">
        <f t="shared" si="126"/>
        <v>1.9719988626417262</v>
      </c>
      <c r="AN136" s="156"/>
      <c r="AO136" s="156"/>
    </row>
    <row r="137" spans="5:41" outlineLevel="1">
      <c r="E137" s="110" t="str">
        <f t="shared" si="116"/>
        <v>Draw down charge for enhancement capital expenditure in 2032</v>
      </c>
      <c r="F137" s="147">
        <f>Inputs!$U$4</f>
        <v>2032</v>
      </c>
      <c r="G137" s="69" t="str">
        <f>Inputs!G$54</f>
        <v>£m 2022/23p</v>
      </c>
      <c r="J137" s="149">
        <f t="shared" ref="J137:AM137" si="127">IF(J$4&lt;$F137, 0, IF(J$4 &lt; $F137 + INDEX($J121:$AM121, MATCH($F137, $J$4:$AM$4, 0 ) ), 1, 0 ) ) * INDEX($J122:$AM122,MATCH($F137, $J$4:$AM$4, 0) )</f>
        <v>0</v>
      </c>
      <c r="K137" s="149">
        <f t="shared" si="127"/>
        <v>0</v>
      </c>
      <c r="L137" s="149">
        <f t="shared" si="127"/>
        <v>0</v>
      </c>
      <c r="M137" s="149">
        <f t="shared" si="127"/>
        <v>0</v>
      </c>
      <c r="N137" s="149">
        <f t="shared" si="127"/>
        <v>0</v>
      </c>
      <c r="O137" s="149">
        <f t="shared" si="127"/>
        <v>0</v>
      </c>
      <c r="P137" s="149">
        <f t="shared" si="127"/>
        <v>0</v>
      </c>
      <c r="Q137" s="149">
        <f t="shared" si="127"/>
        <v>0</v>
      </c>
      <c r="R137" s="149">
        <f t="shared" si="127"/>
        <v>0</v>
      </c>
      <c r="S137" s="149">
        <f t="shared" si="127"/>
        <v>0</v>
      </c>
      <c r="T137" s="149">
        <f t="shared" si="127"/>
        <v>0</v>
      </c>
      <c r="U137" s="149">
        <f t="shared" si="127"/>
        <v>2.121940771946937</v>
      </c>
      <c r="V137" s="149">
        <f t="shared" si="127"/>
        <v>2.121940771946937</v>
      </c>
      <c r="W137" s="149">
        <f t="shared" si="127"/>
        <v>2.121940771946937</v>
      </c>
      <c r="X137" s="149">
        <f t="shared" si="127"/>
        <v>2.121940771946937</v>
      </c>
      <c r="Y137" s="149">
        <f t="shared" si="127"/>
        <v>2.121940771946937</v>
      </c>
      <c r="Z137" s="149">
        <f t="shared" si="127"/>
        <v>2.121940771946937</v>
      </c>
      <c r="AA137" s="149">
        <f t="shared" si="127"/>
        <v>2.121940771946937</v>
      </c>
      <c r="AB137" s="149">
        <f t="shared" si="127"/>
        <v>2.121940771946937</v>
      </c>
      <c r="AC137" s="149">
        <f t="shared" si="127"/>
        <v>2.121940771946937</v>
      </c>
      <c r="AD137" s="149">
        <f t="shared" si="127"/>
        <v>2.121940771946937</v>
      </c>
      <c r="AE137" s="149">
        <f t="shared" si="127"/>
        <v>2.121940771946937</v>
      </c>
      <c r="AF137" s="149">
        <f t="shared" si="127"/>
        <v>2.121940771946937</v>
      </c>
      <c r="AG137" s="149">
        <f t="shared" si="127"/>
        <v>2.121940771946937</v>
      </c>
      <c r="AH137" s="149">
        <f t="shared" si="127"/>
        <v>2.121940771946937</v>
      </c>
      <c r="AI137" s="149">
        <f t="shared" si="127"/>
        <v>2.121940771946937</v>
      </c>
      <c r="AJ137" s="149">
        <f t="shared" si="127"/>
        <v>2.121940771946937</v>
      </c>
      <c r="AK137" s="149">
        <f t="shared" si="127"/>
        <v>2.121940771946937</v>
      </c>
      <c r="AL137" s="149">
        <f t="shared" si="127"/>
        <v>2.121940771946937</v>
      </c>
      <c r="AM137" s="149">
        <f t="shared" si="127"/>
        <v>2.121940771946937</v>
      </c>
      <c r="AN137" s="156"/>
      <c r="AO137" s="156"/>
    </row>
    <row r="138" spans="5:41" outlineLevel="1">
      <c r="E138" s="110" t="str">
        <f t="shared" si="116"/>
        <v>Draw down charge for enhancement capital expenditure in 2033</v>
      </c>
      <c r="F138" s="147">
        <f>Inputs!$V$4</f>
        <v>2033</v>
      </c>
      <c r="G138" s="69" t="str">
        <f>Inputs!G$54</f>
        <v>£m 2022/23p</v>
      </c>
      <c r="J138" s="149">
        <f t="shared" ref="J138:AM138" si="128">IF(J$4&lt;$F138, 0, IF(J$4 &lt; $F138 + INDEX($J121:$AM121, MATCH($F138, $J$4:$AM$4, 0 ) ), 1, 0 ) ) * INDEX($J122:$AM122,MATCH($F138, $J$4:$AM$4, 0) )</f>
        <v>0</v>
      </c>
      <c r="K138" s="149">
        <f t="shared" si="128"/>
        <v>0</v>
      </c>
      <c r="L138" s="149">
        <f t="shared" si="128"/>
        <v>0</v>
      </c>
      <c r="M138" s="149">
        <f t="shared" si="128"/>
        <v>0</v>
      </c>
      <c r="N138" s="149">
        <f t="shared" si="128"/>
        <v>0</v>
      </c>
      <c r="O138" s="149">
        <f t="shared" si="128"/>
        <v>0</v>
      </c>
      <c r="P138" s="149">
        <f t="shared" si="128"/>
        <v>0</v>
      </c>
      <c r="Q138" s="149">
        <f t="shared" si="128"/>
        <v>0</v>
      </c>
      <c r="R138" s="149">
        <f t="shared" si="128"/>
        <v>0</v>
      </c>
      <c r="S138" s="149">
        <f t="shared" si="128"/>
        <v>0</v>
      </c>
      <c r="T138" s="149">
        <f t="shared" si="128"/>
        <v>0</v>
      </c>
      <c r="U138" s="149">
        <f t="shared" si="128"/>
        <v>0</v>
      </c>
      <c r="V138" s="149">
        <f t="shared" si="128"/>
        <v>2.2889244202830983</v>
      </c>
      <c r="W138" s="149">
        <f t="shared" si="128"/>
        <v>2.2889244202830983</v>
      </c>
      <c r="X138" s="149">
        <f t="shared" si="128"/>
        <v>2.2889244202830983</v>
      </c>
      <c r="Y138" s="149">
        <f t="shared" si="128"/>
        <v>2.2889244202830983</v>
      </c>
      <c r="Z138" s="149">
        <f t="shared" si="128"/>
        <v>2.2889244202830983</v>
      </c>
      <c r="AA138" s="149">
        <f t="shared" si="128"/>
        <v>2.2889244202830983</v>
      </c>
      <c r="AB138" s="149">
        <f t="shared" si="128"/>
        <v>2.2889244202830983</v>
      </c>
      <c r="AC138" s="149">
        <f t="shared" si="128"/>
        <v>2.2889244202830983</v>
      </c>
      <c r="AD138" s="149">
        <f t="shared" si="128"/>
        <v>2.2889244202830983</v>
      </c>
      <c r="AE138" s="149">
        <f t="shared" si="128"/>
        <v>2.2889244202830983</v>
      </c>
      <c r="AF138" s="149">
        <f t="shared" si="128"/>
        <v>2.2889244202830983</v>
      </c>
      <c r="AG138" s="149">
        <f t="shared" si="128"/>
        <v>2.2889244202830983</v>
      </c>
      <c r="AH138" s="149">
        <f t="shared" si="128"/>
        <v>2.2889244202830983</v>
      </c>
      <c r="AI138" s="149">
        <f t="shared" si="128"/>
        <v>2.2889244202830983</v>
      </c>
      <c r="AJ138" s="149">
        <f t="shared" si="128"/>
        <v>2.2889244202830983</v>
      </c>
      <c r="AK138" s="149">
        <f t="shared" si="128"/>
        <v>2.2889244202830983</v>
      </c>
      <c r="AL138" s="149">
        <f t="shared" si="128"/>
        <v>2.2889244202830983</v>
      </c>
      <c r="AM138" s="149">
        <f t="shared" si="128"/>
        <v>2.2889244202830983</v>
      </c>
      <c r="AN138" s="156"/>
      <c r="AO138" s="156"/>
    </row>
    <row r="139" spans="5:41" outlineLevel="1">
      <c r="E139" s="110" t="str">
        <f t="shared" si="116"/>
        <v>Draw down charge for enhancement capital expenditure in 2034</v>
      </c>
      <c r="F139" s="147">
        <f>Inputs!$W$4</f>
        <v>2034</v>
      </c>
      <c r="G139" s="69" t="str">
        <f>Inputs!G$54</f>
        <v>£m 2022/23p</v>
      </c>
      <c r="J139" s="149">
        <f t="shared" ref="J139:AM139" si="129">IF(J$4&lt;$F139, 0, IF(J$4 &lt; $F139 + INDEX($J121:$AM121, MATCH($F139, $J$4:$AM$4, 0 ) ), 1, 0 ) ) * INDEX($J122:$AM122,MATCH($F139, $J$4:$AM$4, 0) )</f>
        <v>0</v>
      </c>
      <c r="K139" s="149">
        <f t="shared" si="129"/>
        <v>0</v>
      </c>
      <c r="L139" s="149">
        <f t="shared" si="129"/>
        <v>0</v>
      </c>
      <c r="M139" s="149">
        <f t="shared" si="129"/>
        <v>0</v>
      </c>
      <c r="N139" s="149">
        <f t="shared" si="129"/>
        <v>0</v>
      </c>
      <c r="O139" s="149">
        <f t="shared" si="129"/>
        <v>0</v>
      </c>
      <c r="P139" s="149">
        <f t="shared" si="129"/>
        <v>0</v>
      </c>
      <c r="Q139" s="149">
        <f t="shared" si="129"/>
        <v>0</v>
      </c>
      <c r="R139" s="149">
        <f t="shared" si="129"/>
        <v>0</v>
      </c>
      <c r="S139" s="149">
        <f t="shared" si="129"/>
        <v>0</v>
      </c>
      <c r="T139" s="149">
        <f t="shared" si="129"/>
        <v>0</v>
      </c>
      <c r="U139" s="149">
        <f t="shared" si="129"/>
        <v>0</v>
      </c>
      <c r="V139" s="149">
        <f t="shared" si="129"/>
        <v>0</v>
      </c>
      <c r="W139" s="149">
        <f t="shared" si="129"/>
        <v>2.2366329509535579</v>
      </c>
      <c r="X139" s="149">
        <f t="shared" si="129"/>
        <v>2.2366329509535579</v>
      </c>
      <c r="Y139" s="149">
        <f t="shared" si="129"/>
        <v>2.2366329509535579</v>
      </c>
      <c r="Z139" s="149">
        <f t="shared" si="129"/>
        <v>2.2366329509535579</v>
      </c>
      <c r="AA139" s="149">
        <f t="shared" si="129"/>
        <v>2.2366329509535579</v>
      </c>
      <c r="AB139" s="149">
        <f t="shared" si="129"/>
        <v>2.2366329509535579</v>
      </c>
      <c r="AC139" s="149">
        <f t="shared" si="129"/>
        <v>2.2366329509535579</v>
      </c>
      <c r="AD139" s="149">
        <f t="shared" si="129"/>
        <v>2.2366329509535579</v>
      </c>
      <c r="AE139" s="149">
        <f t="shared" si="129"/>
        <v>2.2366329509535579</v>
      </c>
      <c r="AF139" s="149">
        <f t="shared" si="129"/>
        <v>2.2366329509535579</v>
      </c>
      <c r="AG139" s="149">
        <f t="shared" si="129"/>
        <v>2.2366329509535579</v>
      </c>
      <c r="AH139" s="149">
        <f t="shared" si="129"/>
        <v>2.2366329509535579</v>
      </c>
      <c r="AI139" s="149">
        <f t="shared" si="129"/>
        <v>2.2366329509535579</v>
      </c>
      <c r="AJ139" s="149">
        <f t="shared" si="129"/>
        <v>2.2366329509535579</v>
      </c>
      <c r="AK139" s="149">
        <f t="shared" si="129"/>
        <v>2.2366329509535579</v>
      </c>
      <c r="AL139" s="149">
        <f t="shared" si="129"/>
        <v>2.2366329509535579</v>
      </c>
      <c r="AM139" s="149">
        <f t="shared" si="129"/>
        <v>2.2366329509535579</v>
      </c>
      <c r="AN139" s="156"/>
      <c r="AO139" s="156"/>
    </row>
    <row r="140" spans="5:41" outlineLevel="1">
      <c r="E140" s="110" t="str">
        <f t="shared" si="116"/>
        <v>Draw down charge for enhancement capital expenditure in 2035</v>
      </c>
      <c r="F140" s="147">
        <f>Inputs!$X$4</f>
        <v>2035</v>
      </c>
      <c r="G140" s="69" t="str">
        <f>Inputs!G$54</f>
        <v>£m 2022/23p</v>
      </c>
      <c r="J140" s="149">
        <f t="shared" ref="J140:AM140" si="130">IF(J$4&lt;$F140, 0, IF(J$4 &lt; $F140 + INDEX($J121:$AM121, MATCH($F140, $J$4:$AM$4, 0 ) ), 1, 0 ) ) * INDEX($J122:$AM122,MATCH($F140, $J$4:$AM$4, 0) )</f>
        <v>0</v>
      </c>
      <c r="K140" s="149">
        <f t="shared" si="130"/>
        <v>0</v>
      </c>
      <c r="L140" s="149">
        <f t="shared" si="130"/>
        <v>0</v>
      </c>
      <c r="M140" s="149">
        <f t="shared" si="130"/>
        <v>0</v>
      </c>
      <c r="N140" s="149">
        <f t="shared" si="130"/>
        <v>0</v>
      </c>
      <c r="O140" s="149">
        <f t="shared" si="130"/>
        <v>0</v>
      </c>
      <c r="P140" s="149">
        <f t="shared" si="130"/>
        <v>0</v>
      </c>
      <c r="Q140" s="149">
        <f t="shared" si="130"/>
        <v>0</v>
      </c>
      <c r="R140" s="149">
        <f t="shared" si="130"/>
        <v>0</v>
      </c>
      <c r="S140" s="149">
        <f t="shared" si="130"/>
        <v>0</v>
      </c>
      <c r="T140" s="149">
        <f t="shared" si="130"/>
        <v>0</v>
      </c>
      <c r="U140" s="149">
        <f t="shared" si="130"/>
        <v>0</v>
      </c>
      <c r="V140" s="149">
        <f t="shared" si="130"/>
        <v>0</v>
      </c>
      <c r="W140" s="149">
        <f t="shared" si="130"/>
        <v>0</v>
      </c>
      <c r="X140" s="149">
        <f t="shared" si="130"/>
        <v>2.0587327992841828</v>
      </c>
      <c r="Y140" s="149">
        <f t="shared" si="130"/>
        <v>2.0587327992841828</v>
      </c>
      <c r="Z140" s="149">
        <f t="shared" si="130"/>
        <v>2.0587327992841828</v>
      </c>
      <c r="AA140" s="149">
        <f t="shared" si="130"/>
        <v>2.0587327992841828</v>
      </c>
      <c r="AB140" s="149">
        <f t="shared" si="130"/>
        <v>2.0587327992841828</v>
      </c>
      <c r="AC140" s="149">
        <f t="shared" si="130"/>
        <v>2.0587327992841828</v>
      </c>
      <c r="AD140" s="149">
        <f t="shared" si="130"/>
        <v>2.0587327992841828</v>
      </c>
      <c r="AE140" s="149">
        <f t="shared" si="130"/>
        <v>2.0587327992841828</v>
      </c>
      <c r="AF140" s="149">
        <f t="shared" si="130"/>
        <v>2.0587327992841828</v>
      </c>
      <c r="AG140" s="149">
        <f t="shared" si="130"/>
        <v>2.0587327992841828</v>
      </c>
      <c r="AH140" s="149">
        <f t="shared" si="130"/>
        <v>2.0587327992841828</v>
      </c>
      <c r="AI140" s="149">
        <f t="shared" si="130"/>
        <v>2.0587327992841828</v>
      </c>
      <c r="AJ140" s="149">
        <f t="shared" si="130"/>
        <v>2.0587327992841828</v>
      </c>
      <c r="AK140" s="149">
        <f t="shared" si="130"/>
        <v>2.0587327992841828</v>
      </c>
      <c r="AL140" s="149">
        <f t="shared" si="130"/>
        <v>2.0587327992841828</v>
      </c>
      <c r="AM140" s="149">
        <f t="shared" si="130"/>
        <v>2.0587327992841828</v>
      </c>
      <c r="AN140" s="156"/>
      <c r="AO140" s="156"/>
    </row>
    <row r="141" spans="5:41" outlineLevel="1">
      <c r="E141" s="110" t="str">
        <f t="shared" si="116"/>
        <v>Draw down charge for enhancement capital expenditure in 2036</v>
      </c>
      <c r="F141" s="147">
        <f>Inputs!$Y$4</f>
        <v>2036</v>
      </c>
      <c r="G141" s="69" t="str">
        <f>Inputs!G$54</f>
        <v>£m 2022/23p</v>
      </c>
      <c r="J141" s="149">
        <f t="shared" ref="J141:AM141" si="131">IF(J$4&lt;$F141, 0, IF(J$4 &lt; $F141 + INDEX($J121:$AM121, MATCH($F141, $J$4:$AM$4, 0 ) ), 1, 0 ) ) * INDEX($J122:$AM122,MATCH($F141, $J$4:$AM$4, 0) )</f>
        <v>0</v>
      </c>
      <c r="K141" s="149">
        <f t="shared" si="131"/>
        <v>0</v>
      </c>
      <c r="L141" s="149">
        <f t="shared" si="131"/>
        <v>0</v>
      </c>
      <c r="M141" s="149">
        <f t="shared" si="131"/>
        <v>0</v>
      </c>
      <c r="N141" s="149">
        <f t="shared" si="131"/>
        <v>0</v>
      </c>
      <c r="O141" s="149">
        <f t="shared" si="131"/>
        <v>0</v>
      </c>
      <c r="P141" s="149">
        <f t="shared" si="131"/>
        <v>0</v>
      </c>
      <c r="Q141" s="149">
        <f t="shared" si="131"/>
        <v>0</v>
      </c>
      <c r="R141" s="149">
        <f t="shared" si="131"/>
        <v>0</v>
      </c>
      <c r="S141" s="149">
        <f t="shared" si="131"/>
        <v>0</v>
      </c>
      <c r="T141" s="149">
        <f t="shared" si="131"/>
        <v>0</v>
      </c>
      <c r="U141" s="149">
        <f t="shared" si="131"/>
        <v>0</v>
      </c>
      <c r="V141" s="149">
        <f t="shared" si="131"/>
        <v>0</v>
      </c>
      <c r="W141" s="149">
        <f t="shared" si="131"/>
        <v>0</v>
      </c>
      <c r="X141" s="149">
        <f t="shared" si="131"/>
        <v>0</v>
      </c>
      <c r="Y141" s="149">
        <f t="shared" si="131"/>
        <v>0.81166780704796737</v>
      </c>
      <c r="Z141" s="149">
        <f t="shared" si="131"/>
        <v>0.81166780704796737</v>
      </c>
      <c r="AA141" s="149">
        <f t="shared" si="131"/>
        <v>0.81166780704796737</v>
      </c>
      <c r="AB141" s="149">
        <f t="shared" si="131"/>
        <v>0.81166780704796737</v>
      </c>
      <c r="AC141" s="149">
        <f t="shared" si="131"/>
        <v>0.81166780704796737</v>
      </c>
      <c r="AD141" s="149">
        <f t="shared" si="131"/>
        <v>0.81166780704796737</v>
      </c>
      <c r="AE141" s="149">
        <f t="shared" si="131"/>
        <v>0.81166780704796737</v>
      </c>
      <c r="AF141" s="149">
        <f t="shared" si="131"/>
        <v>0.81166780704796737</v>
      </c>
      <c r="AG141" s="149">
        <f t="shared" si="131"/>
        <v>0.81166780704796737</v>
      </c>
      <c r="AH141" s="149">
        <f t="shared" si="131"/>
        <v>0.81166780704796737</v>
      </c>
      <c r="AI141" s="149">
        <f t="shared" si="131"/>
        <v>0.81166780704796737</v>
      </c>
      <c r="AJ141" s="149">
        <f t="shared" si="131"/>
        <v>0.81166780704796737</v>
      </c>
      <c r="AK141" s="149">
        <f t="shared" si="131"/>
        <v>0.81166780704796737</v>
      </c>
      <c r="AL141" s="149">
        <f t="shared" si="131"/>
        <v>0.81166780704796737</v>
      </c>
      <c r="AM141" s="149">
        <f t="shared" si="131"/>
        <v>0.81166780704796737</v>
      </c>
      <c r="AN141" s="156"/>
      <c r="AO141" s="156"/>
    </row>
    <row r="142" spans="5:41" outlineLevel="1">
      <c r="E142" s="110" t="str">
        <f t="shared" si="116"/>
        <v>Draw down charge for enhancement capital expenditure in 2037</v>
      </c>
      <c r="F142" s="147">
        <f>Inputs!$Z$4</f>
        <v>2037</v>
      </c>
      <c r="G142" s="69" t="str">
        <f>Inputs!G$54</f>
        <v>£m 2022/23p</v>
      </c>
      <c r="J142" s="149">
        <f t="shared" ref="J142:AM142" si="132">IF(J$4&lt;$F142, 0, IF(J$4 &lt; $F142 + INDEX($J121:$AM121, MATCH($F142, $J$4:$AM$4, 0 ) ), 1, 0 ) ) * INDEX($J122:$AM122,MATCH($F142, $J$4:$AM$4, 0) )</f>
        <v>0</v>
      </c>
      <c r="K142" s="149">
        <f t="shared" si="132"/>
        <v>0</v>
      </c>
      <c r="L142" s="149">
        <f t="shared" si="132"/>
        <v>0</v>
      </c>
      <c r="M142" s="149">
        <f t="shared" si="132"/>
        <v>0</v>
      </c>
      <c r="N142" s="149">
        <f t="shared" si="132"/>
        <v>0</v>
      </c>
      <c r="O142" s="149">
        <f t="shared" si="132"/>
        <v>0</v>
      </c>
      <c r="P142" s="149">
        <f t="shared" si="132"/>
        <v>0</v>
      </c>
      <c r="Q142" s="149">
        <f t="shared" si="132"/>
        <v>0</v>
      </c>
      <c r="R142" s="149">
        <f t="shared" si="132"/>
        <v>0</v>
      </c>
      <c r="S142" s="149">
        <f t="shared" si="132"/>
        <v>0</v>
      </c>
      <c r="T142" s="149">
        <f t="shared" si="132"/>
        <v>0</v>
      </c>
      <c r="U142" s="149">
        <f t="shared" si="132"/>
        <v>0</v>
      </c>
      <c r="V142" s="149">
        <f t="shared" si="132"/>
        <v>0</v>
      </c>
      <c r="W142" s="149">
        <f t="shared" si="132"/>
        <v>0</v>
      </c>
      <c r="X142" s="149">
        <f t="shared" si="132"/>
        <v>0</v>
      </c>
      <c r="Y142" s="149">
        <f t="shared" si="132"/>
        <v>0</v>
      </c>
      <c r="Z142" s="149">
        <f t="shared" si="132"/>
        <v>0.88031488142634928</v>
      </c>
      <c r="AA142" s="149">
        <f t="shared" si="132"/>
        <v>0.88031488142634928</v>
      </c>
      <c r="AB142" s="149">
        <f t="shared" si="132"/>
        <v>0.88031488142634928</v>
      </c>
      <c r="AC142" s="149">
        <f t="shared" si="132"/>
        <v>0.88031488142634928</v>
      </c>
      <c r="AD142" s="149">
        <f t="shared" si="132"/>
        <v>0.88031488142634928</v>
      </c>
      <c r="AE142" s="149">
        <f t="shared" si="132"/>
        <v>0.88031488142634928</v>
      </c>
      <c r="AF142" s="149">
        <f t="shared" si="132"/>
        <v>0.88031488142634928</v>
      </c>
      <c r="AG142" s="149">
        <f t="shared" si="132"/>
        <v>0.88031488142634928</v>
      </c>
      <c r="AH142" s="149">
        <f t="shared" si="132"/>
        <v>0.88031488142634928</v>
      </c>
      <c r="AI142" s="149">
        <f t="shared" si="132"/>
        <v>0.88031488142634928</v>
      </c>
      <c r="AJ142" s="149">
        <f t="shared" si="132"/>
        <v>0.88031488142634928</v>
      </c>
      <c r="AK142" s="149">
        <f t="shared" si="132"/>
        <v>0.88031488142634928</v>
      </c>
      <c r="AL142" s="149">
        <f t="shared" si="132"/>
        <v>0.88031488142634928</v>
      </c>
      <c r="AM142" s="149">
        <f t="shared" si="132"/>
        <v>0.88031488142634928</v>
      </c>
      <c r="AN142" s="156"/>
      <c r="AO142" s="156"/>
    </row>
    <row r="143" spans="5:41" outlineLevel="1">
      <c r="E143" s="110" t="str">
        <f t="shared" si="116"/>
        <v>Draw down charge for enhancement capital expenditure in 2038</v>
      </c>
      <c r="F143" s="147">
        <f>Inputs!$AA$4</f>
        <v>2038</v>
      </c>
      <c r="G143" s="69" t="str">
        <f>Inputs!G$54</f>
        <v>£m 2022/23p</v>
      </c>
      <c r="J143" s="149">
        <f t="shared" ref="J143:AM143" si="133">IF(J$4&lt;$F143, 0, IF(J$4 &lt; $F143 + INDEX($J121:$AM121, MATCH($F143, $J$4:$AM$4, 0 ) ), 1, 0 ) ) * INDEX($J122:$AM122,MATCH($F143, $J$4:$AM$4, 0) )</f>
        <v>0</v>
      </c>
      <c r="K143" s="149">
        <f t="shared" si="133"/>
        <v>0</v>
      </c>
      <c r="L143" s="149">
        <f t="shared" si="133"/>
        <v>0</v>
      </c>
      <c r="M143" s="149">
        <f t="shared" si="133"/>
        <v>0</v>
      </c>
      <c r="N143" s="149">
        <f t="shared" si="133"/>
        <v>0</v>
      </c>
      <c r="O143" s="149">
        <f t="shared" si="133"/>
        <v>0</v>
      </c>
      <c r="P143" s="149">
        <f t="shared" si="133"/>
        <v>0</v>
      </c>
      <c r="Q143" s="149">
        <f t="shared" si="133"/>
        <v>0</v>
      </c>
      <c r="R143" s="149">
        <f t="shared" si="133"/>
        <v>0</v>
      </c>
      <c r="S143" s="149">
        <f t="shared" si="133"/>
        <v>0</v>
      </c>
      <c r="T143" s="149">
        <f t="shared" si="133"/>
        <v>0</v>
      </c>
      <c r="U143" s="149">
        <f t="shared" si="133"/>
        <v>0</v>
      </c>
      <c r="V143" s="149">
        <f t="shared" si="133"/>
        <v>0</v>
      </c>
      <c r="W143" s="149">
        <f t="shared" si="133"/>
        <v>0</v>
      </c>
      <c r="X143" s="149">
        <f t="shared" si="133"/>
        <v>0</v>
      </c>
      <c r="Y143" s="149">
        <f t="shared" si="133"/>
        <v>0</v>
      </c>
      <c r="Z143" s="149">
        <f t="shared" si="133"/>
        <v>0</v>
      </c>
      <c r="AA143" s="149">
        <f t="shared" si="133"/>
        <v>0.97014028208799197</v>
      </c>
      <c r="AB143" s="149">
        <f t="shared" si="133"/>
        <v>0.97014028208799197</v>
      </c>
      <c r="AC143" s="149">
        <f t="shared" si="133"/>
        <v>0.97014028208799197</v>
      </c>
      <c r="AD143" s="149">
        <f t="shared" si="133"/>
        <v>0.97014028208799197</v>
      </c>
      <c r="AE143" s="149">
        <f t="shared" si="133"/>
        <v>0.97014028208799197</v>
      </c>
      <c r="AF143" s="149">
        <f t="shared" si="133"/>
        <v>0.97014028208799197</v>
      </c>
      <c r="AG143" s="149">
        <f t="shared" si="133"/>
        <v>0.97014028208799197</v>
      </c>
      <c r="AH143" s="149">
        <f t="shared" si="133"/>
        <v>0.97014028208799197</v>
      </c>
      <c r="AI143" s="149">
        <f t="shared" si="133"/>
        <v>0.97014028208799197</v>
      </c>
      <c r="AJ143" s="149">
        <f t="shared" si="133"/>
        <v>0.97014028208799197</v>
      </c>
      <c r="AK143" s="149">
        <f t="shared" si="133"/>
        <v>0.97014028208799197</v>
      </c>
      <c r="AL143" s="149">
        <f t="shared" si="133"/>
        <v>0.97014028208799197</v>
      </c>
      <c r="AM143" s="149">
        <f t="shared" si="133"/>
        <v>0.97014028208799197</v>
      </c>
      <c r="AN143" s="156"/>
      <c r="AO143" s="156"/>
    </row>
    <row r="144" spans="5:41" outlineLevel="1">
      <c r="E144" s="110" t="str">
        <f t="shared" si="116"/>
        <v>Draw down charge for enhancement capital expenditure in 2039</v>
      </c>
      <c r="F144" s="147">
        <f>Inputs!$AB$4</f>
        <v>2039</v>
      </c>
      <c r="G144" s="69" t="str">
        <f>Inputs!G$54</f>
        <v>£m 2022/23p</v>
      </c>
      <c r="J144" s="149">
        <f t="shared" ref="J144:AM144" si="134">IF(J$4&lt;$F144, 0, IF(J$4 &lt; $F144 + INDEX($J121:$AM121, MATCH($F144, $J$4:$AM$4, 0 ) ), 1, 0 ) ) * INDEX($J122:$AM122,MATCH($F144, $J$4:$AM$4, 0) )</f>
        <v>0</v>
      </c>
      <c r="K144" s="149">
        <f t="shared" si="134"/>
        <v>0</v>
      </c>
      <c r="L144" s="149">
        <f t="shared" si="134"/>
        <v>0</v>
      </c>
      <c r="M144" s="149">
        <f t="shared" si="134"/>
        <v>0</v>
      </c>
      <c r="N144" s="149">
        <f t="shared" si="134"/>
        <v>0</v>
      </c>
      <c r="O144" s="149">
        <f t="shared" si="134"/>
        <v>0</v>
      </c>
      <c r="P144" s="149">
        <f t="shared" si="134"/>
        <v>0</v>
      </c>
      <c r="Q144" s="149">
        <f t="shared" si="134"/>
        <v>0</v>
      </c>
      <c r="R144" s="149">
        <f t="shared" si="134"/>
        <v>0</v>
      </c>
      <c r="S144" s="149">
        <f t="shared" si="134"/>
        <v>0</v>
      </c>
      <c r="T144" s="149">
        <f t="shared" si="134"/>
        <v>0</v>
      </c>
      <c r="U144" s="149">
        <f t="shared" si="134"/>
        <v>0</v>
      </c>
      <c r="V144" s="149">
        <f t="shared" si="134"/>
        <v>0</v>
      </c>
      <c r="W144" s="149">
        <f t="shared" si="134"/>
        <v>0</v>
      </c>
      <c r="X144" s="149">
        <f t="shared" si="134"/>
        <v>0</v>
      </c>
      <c r="Y144" s="149">
        <f t="shared" si="134"/>
        <v>0</v>
      </c>
      <c r="Z144" s="149">
        <f t="shared" si="134"/>
        <v>0</v>
      </c>
      <c r="AA144" s="149">
        <f t="shared" si="134"/>
        <v>0</v>
      </c>
      <c r="AB144" s="149">
        <f t="shared" si="134"/>
        <v>0.90275204674130971</v>
      </c>
      <c r="AC144" s="149">
        <f t="shared" si="134"/>
        <v>0.90275204674130971</v>
      </c>
      <c r="AD144" s="149">
        <f t="shared" si="134"/>
        <v>0.90275204674130971</v>
      </c>
      <c r="AE144" s="149">
        <f t="shared" si="134"/>
        <v>0.90275204674130971</v>
      </c>
      <c r="AF144" s="149">
        <f t="shared" si="134"/>
        <v>0.90275204674130971</v>
      </c>
      <c r="AG144" s="149">
        <f t="shared" si="134"/>
        <v>0.90275204674130971</v>
      </c>
      <c r="AH144" s="149">
        <f t="shared" si="134"/>
        <v>0.90275204674130971</v>
      </c>
      <c r="AI144" s="149">
        <f t="shared" si="134"/>
        <v>0.90275204674130971</v>
      </c>
      <c r="AJ144" s="149">
        <f t="shared" si="134"/>
        <v>0.90275204674130971</v>
      </c>
      <c r="AK144" s="149">
        <f t="shared" si="134"/>
        <v>0.90275204674130971</v>
      </c>
      <c r="AL144" s="149">
        <f t="shared" si="134"/>
        <v>0.90275204674130971</v>
      </c>
      <c r="AM144" s="149">
        <f t="shared" si="134"/>
        <v>0.90275204674130971</v>
      </c>
      <c r="AN144" s="156"/>
      <c r="AO144" s="156"/>
    </row>
    <row r="145" spans="2:41" outlineLevel="1">
      <c r="E145" s="110" t="str">
        <f t="shared" si="116"/>
        <v>Draw down charge for enhancement capital expenditure in 2040</v>
      </c>
      <c r="F145" s="147">
        <f>Inputs!$AC$4</f>
        <v>2040</v>
      </c>
      <c r="G145" s="69" t="str">
        <f>Inputs!G$54</f>
        <v>£m 2022/23p</v>
      </c>
      <c r="J145" s="149">
        <f t="shared" ref="J145:AM145" si="135">IF(J$4&lt;$F145, 0, IF(J$4 &lt; $F145 + INDEX($J121:$AM121, MATCH($F145, $J$4:$AM$4, 0 ) ), 1, 0 ) ) * INDEX($J122:$AM122,MATCH($F145, $J$4:$AM$4, 0) )</f>
        <v>0</v>
      </c>
      <c r="K145" s="149">
        <f t="shared" si="135"/>
        <v>0</v>
      </c>
      <c r="L145" s="149">
        <f t="shared" si="135"/>
        <v>0</v>
      </c>
      <c r="M145" s="149">
        <f t="shared" si="135"/>
        <v>0</v>
      </c>
      <c r="N145" s="149">
        <f t="shared" si="135"/>
        <v>0</v>
      </c>
      <c r="O145" s="149">
        <f t="shared" si="135"/>
        <v>0</v>
      </c>
      <c r="P145" s="149">
        <f t="shared" si="135"/>
        <v>0</v>
      </c>
      <c r="Q145" s="149">
        <f t="shared" si="135"/>
        <v>0</v>
      </c>
      <c r="R145" s="149">
        <f t="shared" si="135"/>
        <v>0</v>
      </c>
      <c r="S145" s="149">
        <f t="shared" si="135"/>
        <v>0</v>
      </c>
      <c r="T145" s="149">
        <f t="shared" si="135"/>
        <v>0</v>
      </c>
      <c r="U145" s="149">
        <f t="shared" si="135"/>
        <v>0</v>
      </c>
      <c r="V145" s="149">
        <f t="shared" si="135"/>
        <v>0</v>
      </c>
      <c r="W145" s="149">
        <f t="shared" si="135"/>
        <v>0</v>
      </c>
      <c r="X145" s="149">
        <f t="shared" si="135"/>
        <v>0</v>
      </c>
      <c r="Y145" s="149">
        <f t="shared" si="135"/>
        <v>0</v>
      </c>
      <c r="Z145" s="149">
        <f t="shared" si="135"/>
        <v>0</v>
      </c>
      <c r="AA145" s="149">
        <f t="shared" si="135"/>
        <v>0</v>
      </c>
      <c r="AB145" s="149">
        <f t="shared" si="135"/>
        <v>0</v>
      </c>
      <c r="AC145" s="149">
        <f t="shared" si="135"/>
        <v>1.0619305309548335</v>
      </c>
      <c r="AD145" s="149">
        <f t="shared" si="135"/>
        <v>1.0619305309548335</v>
      </c>
      <c r="AE145" s="149">
        <f t="shared" si="135"/>
        <v>1.0619305309548335</v>
      </c>
      <c r="AF145" s="149">
        <f t="shared" si="135"/>
        <v>1.0619305309548335</v>
      </c>
      <c r="AG145" s="149">
        <f t="shared" si="135"/>
        <v>1.0619305309548335</v>
      </c>
      <c r="AH145" s="149">
        <f t="shared" si="135"/>
        <v>1.0619305309548335</v>
      </c>
      <c r="AI145" s="149">
        <f t="shared" si="135"/>
        <v>1.0619305309548335</v>
      </c>
      <c r="AJ145" s="149">
        <f t="shared" si="135"/>
        <v>1.0619305309548335</v>
      </c>
      <c r="AK145" s="149">
        <f t="shared" si="135"/>
        <v>1.0619305309548335</v>
      </c>
      <c r="AL145" s="149">
        <f t="shared" si="135"/>
        <v>1.0619305309548335</v>
      </c>
      <c r="AM145" s="149">
        <f t="shared" si="135"/>
        <v>1.0619305309548335</v>
      </c>
      <c r="AN145" s="156"/>
      <c r="AO145" s="156"/>
    </row>
    <row r="146" spans="2:41" outlineLevel="1">
      <c r="E146" s="110" t="str">
        <f t="shared" si="116"/>
        <v>Draw down charge for enhancement capital expenditure in 2041</v>
      </c>
      <c r="F146" s="147">
        <f>Inputs!$AD$4</f>
        <v>2041</v>
      </c>
      <c r="G146" s="69" t="str">
        <f>Inputs!G$54</f>
        <v>£m 2022/23p</v>
      </c>
      <c r="J146" s="149">
        <f t="shared" ref="J146:AM146" si="136">IF(J$4&lt;$F146, 0, IF(J$4 &lt; $F146 + INDEX($J121:$AM121, MATCH($F146, $J$4:$AM$4, 0 ) ), 1, 0 ) ) * INDEX($J122:$AM122,MATCH($F146, $J$4:$AM$4, 0) )</f>
        <v>0</v>
      </c>
      <c r="K146" s="149">
        <f t="shared" si="136"/>
        <v>0</v>
      </c>
      <c r="L146" s="149">
        <f t="shared" si="136"/>
        <v>0</v>
      </c>
      <c r="M146" s="149">
        <f t="shared" si="136"/>
        <v>0</v>
      </c>
      <c r="N146" s="149">
        <f t="shared" si="136"/>
        <v>0</v>
      </c>
      <c r="O146" s="149">
        <f t="shared" si="136"/>
        <v>0</v>
      </c>
      <c r="P146" s="149">
        <f t="shared" si="136"/>
        <v>0</v>
      </c>
      <c r="Q146" s="149">
        <f t="shared" si="136"/>
        <v>0</v>
      </c>
      <c r="R146" s="149">
        <f t="shared" si="136"/>
        <v>0</v>
      </c>
      <c r="S146" s="149">
        <f t="shared" si="136"/>
        <v>0</v>
      </c>
      <c r="T146" s="149">
        <f t="shared" si="136"/>
        <v>0</v>
      </c>
      <c r="U146" s="149">
        <f t="shared" si="136"/>
        <v>0</v>
      </c>
      <c r="V146" s="149">
        <f t="shared" si="136"/>
        <v>0</v>
      </c>
      <c r="W146" s="149">
        <f t="shared" si="136"/>
        <v>0</v>
      </c>
      <c r="X146" s="149">
        <f t="shared" si="136"/>
        <v>0</v>
      </c>
      <c r="Y146" s="149">
        <f t="shared" si="136"/>
        <v>0</v>
      </c>
      <c r="Z146" s="149">
        <f t="shared" si="136"/>
        <v>0</v>
      </c>
      <c r="AA146" s="149">
        <f t="shared" si="136"/>
        <v>0</v>
      </c>
      <c r="AB146" s="149">
        <f t="shared" si="136"/>
        <v>0</v>
      </c>
      <c r="AC146" s="149">
        <f t="shared" si="136"/>
        <v>0</v>
      </c>
      <c r="AD146" s="149">
        <f t="shared" si="136"/>
        <v>0.78727354612938505</v>
      </c>
      <c r="AE146" s="149">
        <f t="shared" si="136"/>
        <v>0.78727354612938505</v>
      </c>
      <c r="AF146" s="149">
        <f t="shared" si="136"/>
        <v>0.78727354612938505</v>
      </c>
      <c r="AG146" s="149">
        <f t="shared" si="136"/>
        <v>0.78727354612938505</v>
      </c>
      <c r="AH146" s="149">
        <f t="shared" si="136"/>
        <v>0.78727354612938505</v>
      </c>
      <c r="AI146" s="149">
        <f t="shared" si="136"/>
        <v>0.78727354612938505</v>
      </c>
      <c r="AJ146" s="149">
        <f t="shared" si="136"/>
        <v>0.78727354612938505</v>
      </c>
      <c r="AK146" s="149">
        <f t="shared" si="136"/>
        <v>0.78727354612938505</v>
      </c>
      <c r="AL146" s="149">
        <f t="shared" si="136"/>
        <v>0.78727354612938505</v>
      </c>
      <c r="AM146" s="149">
        <f t="shared" si="136"/>
        <v>0.78727354612938505</v>
      </c>
      <c r="AN146" s="156"/>
      <c r="AO146" s="156"/>
    </row>
    <row r="147" spans="2:41" outlineLevel="1">
      <c r="E147" s="110" t="str">
        <f t="shared" si="116"/>
        <v>Draw down charge for enhancement capital expenditure in 2042</v>
      </c>
      <c r="F147" s="147">
        <f>Inputs!$AE$4</f>
        <v>2042</v>
      </c>
      <c r="G147" s="69" t="str">
        <f>Inputs!G$54</f>
        <v>£m 2022/23p</v>
      </c>
      <c r="J147" s="149">
        <f t="shared" ref="J147:AM147" si="137">IF(J$4&lt;$F147, 0, IF(J$4 &lt; $F147 + INDEX($J121:$AM121, MATCH($F147, $J$4:$AM$4, 0 ) ), 1, 0 ) ) * INDEX($J122:$AM122,MATCH($F147, $J$4:$AM$4, 0) )</f>
        <v>0</v>
      </c>
      <c r="K147" s="149">
        <f t="shared" si="137"/>
        <v>0</v>
      </c>
      <c r="L147" s="149">
        <f t="shared" si="137"/>
        <v>0</v>
      </c>
      <c r="M147" s="149">
        <f t="shared" si="137"/>
        <v>0</v>
      </c>
      <c r="N147" s="149">
        <f t="shared" si="137"/>
        <v>0</v>
      </c>
      <c r="O147" s="149">
        <f t="shared" si="137"/>
        <v>0</v>
      </c>
      <c r="P147" s="149">
        <f t="shared" si="137"/>
        <v>0</v>
      </c>
      <c r="Q147" s="149">
        <f t="shared" si="137"/>
        <v>0</v>
      </c>
      <c r="R147" s="149">
        <f t="shared" si="137"/>
        <v>0</v>
      </c>
      <c r="S147" s="149">
        <f t="shared" si="137"/>
        <v>0</v>
      </c>
      <c r="T147" s="149">
        <f t="shared" si="137"/>
        <v>0</v>
      </c>
      <c r="U147" s="149">
        <f t="shared" si="137"/>
        <v>0</v>
      </c>
      <c r="V147" s="149">
        <f t="shared" si="137"/>
        <v>0</v>
      </c>
      <c r="W147" s="149">
        <f t="shared" si="137"/>
        <v>0</v>
      </c>
      <c r="X147" s="149">
        <f t="shared" si="137"/>
        <v>0</v>
      </c>
      <c r="Y147" s="149">
        <f t="shared" si="137"/>
        <v>0</v>
      </c>
      <c r="Z147" s="149">
        <f t="shared" si="137"/>
        <v>0</v>
      </c>
      <c r="AA147" s="149">
        <f t="shared" si="137"/>
        <v>0</v>
      </c>
      <c r="AB147" s="149">
        <f t="shared" si="137"/>
        <v>0</v>
      </c>
      <c r="AC147" s="149">
        <f t="shared" si="137"/>
        <v>0</v>
      </c>
      <c r="AD147" s="149">
        <f t="shared" si="137"/>
        <v>0</v>
      </c>
      <c r="AE147" s="149">
        <f t="shared" si="137"/>
        <v>1.126361344758023</v>
      </c>
      <c r="AF147" s="149">
        <f t="shared" si="137"/>
        <v>1.126361344758023</v>
      </c>
      <c r="AG147" s="149">
        <f t="shared" si="137"/>
        <v>1.126361344758023</v>
      </c>
      <c r="AH147" s="149">
        <f t="shared" si="137"/>
        <v>1.126361344758023</v>
      </c>
      <c r="AI147" s="149">
        <f t="shared" si="137"/>
        <v>1.126361344758023</v>
      </c>
      <c r="AJ147" s="149">
        <f t="shared" si="137"/>
        <v>1.126361344758023</v>
      </c>
      <c r="AK147" s="149">
        <f t="shared" si="137"/>
        <v>1.126361344758023</v>
      </c>
      <c r="AL147" s="149">
        <f t="shared" si="137"/>
        <v>1.126361344758023</v>
      </c>
      <c r="AM147" s="149">
        <f t="shared" si="137"/>
        <v>1.126361344758023</v>
      </c>
      <c r="AN147" s="156"/>
      <c r="AO147" s="156"/>
    </row>
    <row r="148" spans="2:41" outlineLevel="1">
      <c r="E148" s="110" t="str">
        <f t="shared" si="116"/>
        <v>Draw down charge for enhancement capital expenditure in 2043</v>
      </c>
      <c r="F148" s="147">
        <f>Inputs!$AF$4</f>
        <v>2043</v>
      </c>
      <c r="G148" s="69" t="str">
        <f>Inputs!G$54</f>
        <v>£m 2022/23p</v>
      </c>
      <c r="J148" s="149">
        <f t="shared" ref="J148:AM148" si="138">IF(J$4&lt;$F148, 0, IF(J$4 &lt; $F148 + INDEX($J121:$AM121, MATCH($F148, $J$4:$AM$4, 0 ) ), 1, 0 ) ) * INDEX($J122:$AM122,MATCH($F148, $J$4:$AM$4, 0) )</f>
        <v>0</v>
      </c>
      <c r="K148" s="149">
        <f t="shared" si="138"/>
        <v>0</v>
      </c>
      <c r="L148" s="149">
        <f t="shared" si="138"/>
        <v>0</v>
      </c>
      <c r="M148" s="149">
        <f t="shared" si="138"/>
        <v>0</v>
      </c>
      <c r="N148" s="149">
        <f t="shared" si="138"/>
        <v>0</v>
      </c>
      <c r="O148" s="149">
        <f t="shared" si="138"/>
        <v>0</v>
      </c>
      <c r="P148" s="149">
        <f t="shared" si="138"/>
        <v>0</v>
      </c>
      <c r="Q148" s="149">
        <f t="shared" si="138"/>
        <v>0</v>
      </c>
      <c r="R148" s="149">
        <f t="shared" si="138"/>
        <v>0</v>
      </c>
      <c r="S148" s="149">
        <f t="shared" si="138"/>
        <v>0</v>
      </c>
      <c r="T148" s="149">
        <f t="shared" si="138"/>
        <v>0</v>
      </c>
      <c r="U148" s="149">
        <f t="shared" si="138"/>
        <v>0</v>
      </c>
      <c r="V148" s="149">
        <f t="shared" si="138"/>
        <v>0</v>
      </c>
      <c r="W148" s="149">
        <f t="shared" si="138"/>
        <v>0</v>
      </c>
      <c r="X148" s="149">
        <f t="shared" si="138"/>
        <v>0</v>
      </c>
      <c r="Y148" s="149">
        <f t="shared" si="138"/>
        <v>0</v>
      </c>
      <c r="Z148" s="149">
        <f t="shared" si="138"/>
        <v>0</v>
      </c>
      <c r="AA148" s="149">
        <f t="shared" si="138"/>
        <v>0</v>
      </c>
      <c r="AB148" s="149">
        <f t="shared" si="138"/>
        <v>0</v>
      </c>
      <c r="AC148" s="149">
        <f t="shared" si="138"/>
        <v>0</v>
      </c>
      <c r="AD148" s="149">
        <f t="shared" si="138"/>
        <v>0</v>
      </c>
      <c r="AE148" s="149">
        <f t="shared" si="138"/>
        <v>0</v>
      </c>
      <c r="AF148" s="149">
        <f t="shared" si="138"/>
        <v>1.7433938965840412</v>
      </c>
      <c r="AG148" s="149">
        <f t="shared" si="138"/>
        <v>1.7433938965840412</v>
      </c>
      <c r="AH148" s="149">
        <f t="shared" si="138"/>
        <v>1.7433938965840412</v>
      </c>
      <c r="AI148" s="149">
        <f t="shared" si="138"/>
        <v>1.7433938965840412</v>
      </c>
      <c r="AJ148" s="149">
        <f t="shared" si="138"/>
        <v>1.7433938965840412</v>
      </c>
      <c r="AK148" s="149">
        <f t="shared" si="138"/>
        <v>1.7433938965840412</v>
      </c>
      <c r="AL148" s="149">
        <f t="shared" si="138"/>
        <v>1.7433938965840412</v>
      </c>
      <c r="AM148" s="149">
        <f t="shared" si="138"/>
        <v>1.7433938965840412</v>
      </c>
      <c r="AN148" s="156"/>
      <c r="AO148" s="156"/>
    </row>
    <row r="149" spans="2:41" outlineLevel="1">
      <c r="E149" s="110" t="str">
        <f t="shared" si="116"/>
        <v>Draw down charge for enhancement capital expenditure in 2044</v>
      </c>
      <c r="F149" s="147">
        <f>Inputs!$AG$4</f>
        <v>2044</v>
      </c>
      <c r="G149" s="69" t="str">
        <f>Inputs!G$54</f>
        <v>£m 2022/23p</v>
      </c>
      <c r="J149" s="149">
        <f t="shared" ref="J149:AM149" si="139">IF(J$4&lt;$F149, 0, IF(J$4 &lt; $F149 + INDEX($J121:$AM121, MATCH($F149, $J$4:$AM$4, 0 ) ), 1, 0 ) ) * INDEX($J122:$AM122,MATCH($F149, $J$4:$AM$4, 0) )</f>
        <v>0</v>
      </c>
      <c r="K149" s="149">
        <f t="shared" si="139"/>
        <v>0</v>
      </c>
      <c r="L149" s="149">
        <f t="shared" si="139"/>
        <v>0</v>
      </c>
      <c r="M149" s="149">
        <f t="shared" si="139"/>
        <v>0</v>
      </c>
      <c r="N149" s="149">
        <f t="shared" si="139"/>
        <v>0</v>
      </c>
      <c r="O149" s="149">
        <f t="shared" si="139"/>
        <v>0</v>
      </c>
      <c r="P149" s="149">
        <f t="shared" si="139"/>
        <v>0</v>
      </c>
      <c r="Q149" s="149">
        <f t="shared" si="139"/>
        <v>0</v>
      </c>
      <c r="R149" s="149">
        <f t="shared" si="139"/>
        <v>0</v>
      </c>
      <c r="S149" s="149">
        <f t="shared" si="139"/>
        <v>0</v>
      </c>
      <c r="T149" s="149">
        <f t="shared" si="139"/>
        <v>0</v>
      </c>
      <c r="U149" s="149">
        <f t="shared" si="139"/>
        <v>0</v>
      </c>
      <c r="V149" s="149">
        <f t="shared" si="139"/>
        <v>0</v>
      </c>
      <c r="W149" s="149">
        <f t="shared" si="139"/>
        <v>0</v>
      </c>
      <c r="X149" s="149">
        <f t="shared" si="139"/>
        <v>0</v>
      </c>
      <c r="Y149" s="149">
        <f t="shared" si="139"/>
        <v>0</v>
      </c>
      <c r="Z149" s="149">
        <f t="shared" si="139"/>
        <v>0</v>
      </c>
      <c r="AA149" s="149">
        <f t="shared" si="139"/>
        <v>0</v>
      </c>
      <c r="AB149" s="149">
        <f t="shared" si="139"/>
        <v>0</v>
      </c>
      <c r="AC149" s="149">
        <f t="shared" si="139"/>
        <v>0</v>
      </c>
      <c r="AD149" s="149">
        <f t="shared" si="139"/>
        <v>0</v>
      </c>
      <c r="AE149" s="149">
        <f t="shared" si="139"/>
        <v>0</v>
      </c>
      <c r="AF149" s="149">
        <f t="shared" si="139"/>
        <v>0</v>
      </c>
      <c r="AG149" s="149">
        <f t="shared" si="139"/>
        <v>1.9378212568951121</v>
      </c>
      <c r="AH149" s="149">
        <f t="shared" si="139"/>
        <v>1.9378212568951121</v>
      </c>
      <c r="AI149" s="149">
        <f t="shared" si="139"/>
        <v>1.9378212568951121</v>
      </c>
      <c r="AJ149" s="149">
        <f t="shared" si="139"/>
        <v>1.9378212568951121</v>
      </c>
      <c r="AK149" s="149">
        <f t="shared" si="139"/>
        <v>1.9378212568951121</v>
      </c>
      <c r="AL149" s="149">
        <f t="shared" si="139"/>
        <v>1.9378212568951121</v>
      </c>
      <c r="AM149" s="149">
        <f t="shared" si="139"/>
        <v>1.9378212568951121</v>
      </c>
      <c r="AN149" s="156"/>
      <c r="AO149" s="156"/>
    </row>
    <row r="150" spans="2:41" outlineLevel="1">
      <c r="E150" s="110" t="str">
        <f t="shared" si="116"/>
        <v>Draw down charge for enhancement capital expenditure in 2045</v>
      </c>
      <c r="F150" s="147">
        <f>Inputs!$AH$4</f>
        <v>2045</v>
      </c>
      <c r="G150" s="69" t="str">
        <f>Inputs!G$54</f>
        <v>£m 2022/23p</v>
      </c>
      <c r="J150" s="149">
        <f t="shared" ref="J150:AM150" si="140">IF(J$4&lt;$F150, 0, IF(J$4 &lt; $F150 + INDEX($J121:$AM121, MATCH($F150, $J$4:$AM$4, 0 ) ), 1, 0 ) ) * INDEX($J122:$AM122,MATCH($F150, $J$4:$AM$4, 0) )</f>
        <v>0</v>
      </c>
      <c r="K150" s="149">
        <f t="shared" si="140"/>
        <v>0</v>
      </c>
      <c r="L150" s="149">
        <f t="shared" si="140"/>
        <v>0</v>
      </c>
      <c r="M150" s="149">
        <f t="shared" si="140"/>
        <v>0</v>
      </c>
      <c r="N150" s="149">
        <f t="shared" si="140"/>
        <v>0</v>
      </c>
      <c r="O150" s="149">
        <f t="shared" si="140"/>
        <v>0</v>
      </c>
      <c r="P150" s="149">
        <f t="shared" si="140"/>
        <v>0</v>
      </c>
      <c r="Q150" s="149">
        <f t="shared" si="140"/>
        <v>0</v>
      </c>
      <c r="R150" s="149">
        <f t="shared" si="140"/>
        <v>0</v>
      </c>
      <c r="S150" s="149">
        <f t="shared" si="140"/>
        <v>0</v>
      </c>
      <c r="T150" s="149">
        <f t="shared" si="140"/>
        <v>0</v>
      </c>
      <c r="U150" s="149">
        <f t="shared" si="140"/>
        <v>0</v>
      </c>
      <c r="V150" s="149">
        <f t="shared" si="140"/>
        <v>0</v>
      </c>
      <c r="W150" s="149">
        <f t="shared" si="140"/>
        <v>0</v>
      </c>
      <c r="X150" s="149">
        <f t="shared" si="140"/>
        <v>0</v>
      </c>
      <c r="Y150" s="149">
        <f t="shared" si="140"/>
        <v>0</v>
      </c>
      <c r="Z150" s="149">
        <f t="shared" si="140"/>
        <v>0</v>
      </c>
      <c r="AA150" s="149">
        <f t="shared" si="140"/>
        <v>0</v>
      </c>
      <c r="AB150" s="149">
        <f t="shared" si="140"/>
        <v>0</v>
      </c>
      <c r="AC150" s="149">
        <f t="shared" si="140"/>
        <v>0</v>
      </c>
      <c r="AD150" s="149">
        <f t="shared" si="140"/>
        <v>0</v>
      </c>
      <c r="AE150" s="149">
        <f t="shared" si="140"/>
        <v>0</v>
      </c>
      <c r="AF150" s="149">
        <f t="shared" si="140"/>
        <v>0</v>
      </c>
      <c r="AG150" s="149">
        <f t="shared" si="140"/>
        <v>0</v>
      </c>
      <c r="AH150" s="149">
        <f t="shared" si="140"/>
        <v>1.8212704782286842</v>
      </c>
      <c r="AI150" s="149">
        <f t="shared" si="140"/>
        <v>1.8212704782286842</v>
      </c>
      <c r="AJ150" s="149">
        <f t="shared" si="140"/>
        <v>1.8212704782286842</v>
      </c>
      <c r="AK150" s="149">
        <f t="shared" si="140"/>
        <v>1.8212704782286842</v>
      </c>
      <c r="AL150" s="149">
        <f t="shared" si="140"/>
        <v>1.8212704782286842</v>
      </c>
      <c r="AM150" s="149">
        <f t="shared" si="140"/>
        <v>1.8212704782286842</v>
      </c>
      <c r="AN150" s="156"/>
      <c r="AO150" s="156"/>
    </row>
    <row r="151" spans="2:41" outlineLevel="1">
      <c r="E151" s="110" t="str">
        <f t="shared" si="116"/>
        <v>Draw down charge for enhancement capital expenditure in 2046</v>
      </c>
      <c r="F151" s="147">
        <f>Inputs!$AI$4</f>
        <v>2046</v>
      </c>
      <c r="G151" s="69" t="str">
        <f>Inputs!G$54</f>
        <v>£m 2022/23p</v>
      </c>
      <c r="J151" s="149">
        <f t="shared" ref="J151:AM151" si="141">IF(J$4&lt;$F151, 0, IF(J$4 &lt; $F151 + INDEX($J121:$AM121, MATCH($F151, $J$4:$AM$4, 0 ) ), 1, 0 ) ) * INDEX($J122:$AM122,MATCH($F151, $J$4:$AM$4, 0) )</f>
        <v>0</v>
      </c>
      <c r="K151" s="149">
        <f t="shared" si="141"/>
        <v>0</v>
      </c>
      <c r="L151" s="149">
        <f t="shared" si="141"/>
        <v>0</v>
      </c>
      <c r="M151" s="149">
        <f t="shared" si="141"/>
        <v>0</v>
      </c>
      <c r="N151" s="149">
        <f t="shared" si="141"/>
        <v>0</v>
      </c>
      <c r="O151" s="149">
        <f t="shared" si="141"/>
        <v>0</v>
      </c>
      <c r="P151" s="149">
        <f t="shared" si="141"/>
        <v>0</v>
      </c>
      <c r="Q151" s="149">
        <f t="shared" si="141"/>
        <v>0</v>
      </c>
      <c r="R151" s="149">
        <f t="shared" si="141"/>
        <v>0</v>
      </c>
      <c r="S151" s="149">
        <f t="shared" si="141"/>
        <v>0</v>
      </c>
      <c r="T151" s="149">
        <f t="shared" si="141"/>
        <v>0</v>
      </c>
      <c r="U151" s="149">
        <f t="shared" si="141"/>
        <v>0</v>
      </c>
      <c r="V151" s="149">
        <f t="shared" si="141"/>
        <v>0</v>
      </c>
      <c r="W151" s="149">
        <f t="shared" si="141"/>
        <v>0</v>
      </c>
      <c r="X151" s="149">
        <f t="shared" si="141"/>
        <v>0</v>
      </c>
      <c r="Y151" s="149">
        <f t="shared" si="141"/>
        <v>0</v>
      </c>
      <c r="Z151" s="149">
        <f t="shared" si="141"/>
        <v>0</v>
      </c>
      <c r="AA151" s="149">
        <f t="shared" si="141"/>
        <v>0</v>
      </c>
      <c r="AB151" s="149">
        <f t="shared" si="141"/>
        <v>0</v>
      </c>
      <c r="AC151" s="149">
        <f t="shared" si="141"/>
        <v>0</v>
      </c>
      <c r="AD151" s="149">
        <f t="shared" si="141"/>
        <v>0</v>
      </c>
      <c r="AE151" s="149">
        <f t="shared" si="141"/>
        <v>0</v>
      </c>
      <c r="AF151" s="149">
        <f t="shared" si="141"/>
        <v>0</v>
      </c>
      <c r="AG151" s="149">
        <f t="shared" si="141"/>
        <v>0</v>
      </c>
      <c r="AH151" s="149">
        <f t="shared" si="141"/>
        <v>0</v>
      </c>
      <c r="AI151" s="149">
        <f t="shared" si="141"/>
        <v>1.5852692506865693</v>
      </c>
      <c r="AJ151" s="149">
        <f t="shared" si="141"/>
        <v>1.5852692506865693</v>
      </c>
      <c r="AK151" s="149">
        <f t="shared" si="141"/>
        <v>1.5852692506865693</v>
      </c>
      <c r="AL151" s="149">
        <f t="shared" si="141"/>
        <v>1.5852692506865693</v>
      </c>
      <c r="AM151" s="149">
        <f t="shared" si="141"/>
        <v>1.5852692506865693</v>
      </c>
      <c r="AN151" s="156"/>
      <c r="AO151" s="156"/>
    </row>
    <row r="152" spans="2:41" outlineLevel="1">
      <c r="E152" s="110" t="str">
        <f t="shared" si="116"/>
        <v>Draw down charge for enhancement capital expenditure in 2047</v>
      </c>
      <c r="F152" s="147">
        <f>Inputs!$AJ$4</f>
        <v>2047</v>
      </c>
      <c r="G152" s="69" t="str">
        <f>Inputs!G$54</f>
        <v>£m 2022/23p</v>
      </c>
      <c r="J152" s="149">
        <f t="shared" ref="J152:AM152" si="142">IF(J$4&lt;$F152, 0, IF(J$4 &lt; $F152 + INDEX($J121:$AM121, MATCH($F152, $J$4:$AM$4, 0 ) ), 1, 0 ) ) * INDEX($J122:$AM122,MATCH($F152, $J$4:$AM$4, 0) )</f>
        <v>0</v>
      </c>
      <c r="K152" s="149">
        <f t="shared" si="142"/>
        <v>0</v>
      </c>
      <c r="L152" s="149">
        <f t="shared" si="142"/>
        <v>0</v>
      </c>
      <c r="M152" s="149">
        <f t="shared" si="142"/>
        <v>0</v>
      </c>
      <c r="N152" s="149">
        <f t="shared" si="142"/>
        <v>0</v>
      </c>
      <c r="O152" s="149">
        <f t="shared" si="142"/>
        <v>0</v>
      </c>
      <c r="P152" s="149">
        <f t="shared" si="142"/>
        <v>0</v>
      </c>
      <c r="Q152" s="149">
        <f t="shared" si="142"/>
        <v>0</v>
      </c>
      <c r="R152" s="149">
        <f t="shared" si="142"/>
        <v>0</v>
      </c>
      <c r="S152" s="149">
        <f t="shared" si="142"/>
        <v>0</v>
      </c>
      <c r="T152" s="149">
        <f t="shared" si="142"/>
        <v>0</v>
      </c>
      <c r="U152" s="149">
        <f t="shared" si="142"/>
        <v>0</v>
      </c>
      <c r="V152" s="149">
        <f t="shared" si="142"/>
        <v>0</v>
      </c>
      <c r="W152" s="149">
        <f t="shared" si="142"/>
        <v>0</v>
      </c>
      <c r="X152" s="149">
        <f t="shared" si="142"/>
        <v>0</v>
      </c>
      <c r="Y152" s="149">
        <f t="shared" si="142"/>
        <v>0</v>
      </c>
      <c r="Z152" s="149">
        <f t="shared" si="142"/>
        <v>0</v>
      </c>
      <c r="AA152" s="149">
        <f t="shared" si="142"/>
        <v>0</v>
      </c>
      <c r="AB152" s="149">
        <f t="shared" si="142"/>
        <v>0</v>
      </c>
      <c r="AC152" s="149">
        <f t="shared" si="142"/>
        <v>0</v>
      </c>
      <c r="AD152" s="149">
        <f t="shared" si="142"/>
        <v>0</v>
      </c>
      <c r="AE152" s="149">
        <f t="shared" si="142"/>
        <v>0</v>
      </c>
      <c r="AF152" s="149">
        <f t="shared" si="142"/>
        <v>0</v>
      </c>
      <c r="AG152" s="149">
        <f t="shared" si="142"/>
        <v>0</v>
      </c>
      <c r="AH152" s="149">
        <f t="shared" si="142"/>
        <v>0</v>
      </c>
      <c r="AI152" s="149">
        <f t="shared" si="142"/>
        <v>0</v>
      </c>
      <c r="AJ152" s="149">
        <f t="shared" si="142"/>
        <v>1.1886824120790529</v>
      </c>
      <c r="AK152" s="149">
        <f t="shared" si="142"/>
        <v>1.1886824120790529</v>
      </c>
      <c r="AL152" s="149">
        <f t="shared" si="142"/>
        <v>1.1886824120790529</v>
      </c>
      <c r="AM152" s="149">
        <f t="shared" si="142"/>
        <v>1.1886824120790529</v>
      </c>
      <c r="AN152" s="156"/>
      <c r="AO152" s="156"/>
    </row>
    <row r="153" spans="2:41" outlineLevel="1">
      <c r="E153" s="110" t="str">
        <f t="shared" si="116"/>
        <v>Draw down charge for enhancement capital expenditure in 2048</v>
      </c>
      <c r="F153" s="147">
        <f>Inputs!$AK$4</f>
        <v>2048</v>
      </c>
      <c r="G153" s="69" t="str">
        <f>Inputs!G$54</f>
        <v>£m 2022/23p</v>
      </c>
      <c r="J153" s="149">
        <f t="shared" ref="J153:AM153" si="143">IF(J$4&lt;$F153, 0, IF(J$4 &lt; $F153 + INDEX($J121:$AM121, MATCH($F153, $J$4:$AM$4, 0 ) ), 1, 0 ) ) * INDEX($J122:$AM122,MATCH($F153, $J$4:$AM$4, 0) )</f>
        <v>0</v>
      </c>
      <c r="K153" s="149">
        <f t="shared" si="143"/>
        <v>0</v>
      </c>
      <c r="L153" s="149">
        <f t="shared" si="143"/>
        <v>0</v>
      </c>
      <c r="M153" s="149">
        <f t="shared" si="143"/>
        <v>0</v>
      </c>
      <c r="N153" s="149">
        <f t="shared" si="143"/>
        <v>0</v>
      </c>
      <c r="O153" s="149">
        <f t="shared" si="143"/>
        <v>0</v>
      </c>
      <c r="P153" s="149">
        <f t="shared" si="143"/>
        <v>0</v>
      </c>
      <c r="Q153" s="149">
        <f t="shared" si="143"/>
        <v>0</v>
      </c>
      <c r="R153" s="149">
        <f t="shared" si="143"/>
        <v>0</v>
      </c>
      <c r="S153" s="149">
        <f t="shared" si="143"/>
        <v>0</v>
      </c>
      <c r="T153" s="149">
        <f t="shared" si="143"/>
        <v>0</v>
      </c>
      <c r="U153" s="149">
        <f t="shared" si="143"/>
        <v>0</v>
      </c>
      <c r="V153" s="149">
        <f t="shared" si="143"/>
        <v>0</v>
      </c>
      <c r="W153" s="149">
        <f t="shared" si="143"/>
        <v>0</v>
      </c>
      <c r="X153" s="149">
        <f t="shared" si="143"/>
        <v>0</v>
      </c>
      <c r="Y153" s="149">
        <f t="shared" si="143"/>
        <v>0</v>
      </c>
      <c r="Z153" s="149">
        <f t="shared" si="143"/>
        <v>0</v>
      </c>
      <c r="AA153" s="149">
        <f t="shared" si="143"/>
        <v>0</v>
      </c>
      <c r="AB153" s="149">
        <f t="shared" si="143"/>
        <v>0</v>
      </c>
      <c r="AC153" s="149">
        <f t="shared" si="143"/>
        <v>0</v>
      </c>
      <c r="AD153" s="149">
        <f t="shared" si="143"/>
        <v>0</v>
      </c>
      <c r="AE153" s="149">
        <f t="shared" si="143"/>
        <v>0</v>
      </c>
      <c r="AF153" s="149">
        <f t="shared" si="143"/>
        <v>0</v>
      </c>
      <c r="AG153" s="149">
        <f t="shared" si="143"/>
        <v>0</v>
      </c>
      <c r="AH153" s="149">
        <f t="shared" si="143"/>
        <v>0</v>
      </c>
      <c r="AI153" s="149">
        <f t="shared" si="143"/>
        <v>0</v>
      </c>
      <c r="AJ153" s="149">
        <f t="shared" si="143"/>
        <v>0</v>
      </c>
      <c r="AK153" s="149">
        <f t="shared" si="143"/>
        <v>0.69305696039177211</v>
      </c>
      <c r="AL153" s="149">
        <f t="shared" si="143"/>
        <v>0.69305696039177211</v>
      </c>
      <c r="AM153" s="149">
        <f t="shared" si="143"/>
        <v>0.69305696039177211</v>
      </c>
      <c r="AN153" s="156"/>
      <c r="AO153" s="156"/>
    </row>
    <row r="154" spans="2:41" outlineLevel="1">
      <c r="E154" s="110" t="str">
        <f t="shared" si="116"/>
        <v>Draw down charge for enhancement capital expenditure in 2049</v>
      </c>
      <c r="F154" s="147">
        <f>Inputs!$AL$4</f>
        <v>2049</v>
      </c>
      <c r="G154" s="69" t="str">
        <f>Inputs!G$54</f>
        <v>£m 2022/23p</v>
      </c>
      <c r="J154" s="149">
        <f t="shared" ref="J154:AM154" si="144">IF(J$4&lt;$F154, 0, IF(J$4 &lt; $F154 + INDEX($J121:$AM121, MATCH($F154, $J$4:$AM$4, 0 ) ), 1, 0 ) ) * INDEX($J122:$AM122,MATCH($F154, $J$4:$AM$4, 0) )</f>
        <v>0</v>
      </c>
      <c r="K154" s="149">
        <f t="shared" si="144"/>
        <v>0</v>
      </c>
      <c r="L154" s="149">
        <f t="shared" si="144"/>
        <v>0</v>
      </c>
      <c r="M154" s="149">
        <f t="shared" si="144"/>
        <v>0</v>
      </c>
      <c r="N154" s="149">
        <f t="shared" si="144"/>
        <v>0</v>
      </c>
      <c r="O154" s="149">
        <f t="shared" si="144"/>
        <v>0</v>
      </c>
      <c r="P154" s="149">
        <f t="shared" si="144"/>
        <v>0</v>
      </c>
      <c r="Q154" s="149">
        <f t="shared" si="144"/>
        <v>0</v>
      </c>
      <c r="R154" s="149">
        <f t="shared" si="144"/>
        <v>0</v>
      </c>
      <c r="S154" s="149">
        <f t="shared" si="144"/>
        <v>0</v>
      </c>
      <c r="T154" s="149">
        <f t="shared" si="144"/>
        <v>0</v>
      </c>
      <c r="U154" s="149">
        <f t="shared" si="144"/>
        <v>0</v>
      </c>
      <c r="V154" s="149">
        <f t="shared" si="144"/>
        <v>0</v>
      </c>
      <c r="W154" s="149">
        <f t="shared" si="144"/>
        <v>0</v>
      </c>
      <c r="X154" s="149">
        <f t="shared" si="144"/>
        <v>0</v>
      </c>
      <c r="Y154" s="149">
        <f t="shared" si="144"/>
        <v>0</v>
      </c>
      <c r="Z154" s="149">
        <f t="shared" si="144"/>
        <v>0</v>
      </c>
      <c r="AA154" s="149">
        <f t="shared" si="144"/>
        <v>0</v>
      </c>
      <c r="AB154" s="149">
        <f t="shared" si="144"/>
        <v>0</v>
      </c>
      <c r="AC154" s="149">
        <f t="shared" si="144"/>
        <v>0</v>
      </c>
      <c r="AD154" s="149">
        <f t="shared" si="144"/>
        <v>0</v>
      </c>
      <c r="AE154" s="149">
        <f t="shared" si="144"/>
        <v>0</v>
      </c>
      <c r="AF154" s="149">
        <f t="shared" si="144"/>
        <v>0</v>
      </c>
      <c r="AG154" s="149">
        <f t="shared" si="144"/>
        <v>0</v>
      </c>
      <c r="AH154" s="149">
        <f t="shared" si="144"/>
        <v>0</v>
      </c>
      <c r="AI154" s="149">
        <f t="shared" si="144"/>
        <v>0</v>
      </c>
      <c r="AJ154" s="149">
        <f t="shared" si="144"/>
        <v>0</v>
      </c>
      <c r="AK154" s="149">
        <f t="shared" si="144"/>
        <v>0</v>
      </c>
      <c r="AL154" s="149">
        <f t="shared" si="144"/>
        <v>0.69726577176587812</v>
      </c>
      <c r="AM154" s="149">
        <f t="shared" si="144"/>
        <v>0.69726577176587812</v>
      </c>
      <c r="AN154" s="156"/>
      <c r="AO154" s="156"/>
    </row>
    <row r="155" spans="2:41" outlineLevel="1">
      <c r="E155" s="110" t="str">
        <f t="shared" si="116"/>
        <v>Draw down charge for enhancement capital expenditure in 2050</v>
      </c>
      <c r="F155" s="147">
        <f>Inputs!$AM$4</f>
        <v>2050</v>
      </c>
      <c r="G155" s="69" t="str">
        <f>Inputs!G$54</f>
        <v>£m 2022/23p</v>
      </c>
      <c r="J155" s="149">
        <f t="shared" ref="J155:AM155" si="145">IF(J$4&lt;$F155, 0, IF(J$4 &lt; $F155 + INDEX($J121:$AM121, MATCH($F155, $J$4:$AM$4, 0 ) ), 1, 0 ) ) * INDEX($J122:$AM122,MATCH($F155, $J$4:$AM$4, 0) )</f>
        <v>0</v>
      </c>
      <c r="K155" s="149">
        <f t="shared" si="145"/>
        <v>0</v>
      </c>
      <c r="L155" s="149">
        <f t="shared" si="145"/>
        <v>0</v>
      </c>
      <c r="M155" s="149">
        <f t="shared" si="145"/>
        <v>0</v>
      </c>
      <c r="N155" s="149">
        <f t="shared" si="145"/>
        <v>0</v>
      </c>
      <c r="O155" s="149">
        <f t="shared" si="145"/>
        <v>0</v>
      </c>
      <c r="P155" s="149">
        <f t="shared" si="145"/>
        <v>0</v>
      </c>
      <c r="Q155" s="149">
        <f t="shared" si="145"/>
        <v>0</v>
      </c>
      <c r="R155" s="149">
        <f t="shared" si="145"/>
        <v>0</v>
      </c>
      <c r="S155" s="149">
        <f t="shared" si="145"/>
        <v>0</v>
      </c>
      <c r="T155" s="149">
        <f t="shared" si="145"/>
        <v>0</v>
      </c>
      <c r="U155" s="149">
        <f t="shared" si="145"/>
        <v>0</v>
      </c>
      <c r="V155" s="149">
        <f t="shared" si="145"/>
        <v>0</v>
      </c>
      <c r="W155" s="149">
        <f t="shared" si="145"/>
        <v>0</v>
      </c>
      <c r="X155" s="149">
        <f t="shared" si="145"/>
        <v>0</v>
      </c>
      <c r="Y155" s="149">
        <f t="shared" si="145"/>
        <v>0</v>
      </c>
      <c r="Z155" s="149">
        <f t="shared" si="145"/>
        <v>0</v>
      </c>
      <c r="AA155" s="149">
        <f t="shared" si="145"/>
        <v>0</v>
      </c>
      <c r="AB155" s="149">
        <f t="shared" si="145"/>
        <v>0</v>
      </c>
      <c r="AC155" s="149">
        <f t="shared" si="145"/>
        <v>0</v>
      </c>
      <c r="AD155" s="149">
        <f t="shared" si="145"/>
        <v>0</v>
      </c>
      <c r="AE155" s="149">
        <f t="shared" si="145"/>
        <v>0</v>
      </c>
      <c r="AF155" s="149">
        <f t="shared" si="145"/>
        <v>0</v>
      </c>
      <c r="AG155" s="149">
        <f t="shared" si="145"/>
        <v>0</v>
      </c>
      <c r="AH155" s="149">
        <f t="shared" si="145"/>
        <v>0</v>
      </c>
      <c r="AI155" s="149">
        <f t="shared" si="145"/>
        <v>0</v>
      </c>
      <c r="AJ155" s="149">
        <f t="shared" si="145"/>
        <v>0</v>
      </c>
      <c r="AK155" s="149">
        <f t="shared" si="145"/>
        <v>0</v>
      </c>
      <c r="AL155" s="149">
        <f t="shared" si="145"/>
        <v>0</v>
      </c>
      <c r="AM155" s="149">
        <f t="shared" si="145"/>
        <v>0.6934738179341936</v>
      </c>
      <c r="AN155" s="156"/>
      <c r="AO155" s="156"/>
    </row>
    <row r="156" spans="2:41" outlineLevel="1">
      <c r="F156" s="147"/>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c r="AL156" s="149"/>
      <c r="AM156" s="149"/>
    </row>
    <row r="157" spans="2:41" outlineLevel="1">
      <c r="E157" s="153" t="s">
        <v>322</v>
      </c>
      <c r="F157" s="154"/>
      <c r="G157" s="154" t="str">
        <f>Inputs!G$54</f>
        <v>£m 2022/23p</v>
      </c>
      <c r="H157" s="153"/>
      <c r="I157" s="153"/>
      <c r="J157" s="162">
        <f>SUM(J126:J155)</f>
        <v>0</v>
      </c>
      <c r="K157" s="162">
        <f t="shared" ref="K157:AM157" si="146">SUM(K126:K155)</f>
        <v>0</v>
      </c>
      <c r="L157" s="162">
        <f t="shared" si="146"/>
        <v>0</v>
      </c>
      <c r="M157" s="162">
        <f t="shared" si="146"/>
        <v>0</v>
      </c>
      <c r="N157" s="162">
        <f t="shared" si="146"/>
        <v>0</v>
      </c>
      <c r="O157" s="162">
        <f t="shared" si="146"/>
        <v>1.1169437038302112</v>
      </c>
      <c r="P157" s="162">
        <f t="shared" si="146"/>
        <v>1.9302131555934352</v>
      </c>
      <c r="Q157" s="162">
        <f t="shared" si="146"/>
        <v>2.8400620066956694</v>
      </c>
      <c r="R157" s="162">
        <f t="shared" si="146"/>
        <v>3.6882438536018478</v>
      </c>
      <c r="S157" s="162">
        <f t="shared" si="146"/>
        <v>4.347230808702542</v>
      </c>
      <c r="T157" s="162">
        <f t="shared" si="146"/>
        <v>6.3192296713442682</v>
      </c>
      <c r="U157" s="162">
        <f t="shared" si="146"/>
        <v>8.441170443291206</v>
      </c>
      <c r="V157" s="162">
        <f t="shared" si="146"/>
        <v>10.730094863574305</v>
      </c>
      <c r="W157" s="162">
        <f t="shared" si="146"/>
        <v>12.966727814527863</v>
      </c>
      <c r="X157" s="162">
        <f t="shared" si="146"/>
        <v>15.025460613812045</v>
      </c>
      <c r="Y157" s="162">
        <f t="shared" si="146"/>
        <v>15.837128420860013</v>
      </c>
      <c r="Z157" s="162">
        <f t="shared" si="146"/>
        <v>16.717443302286362</v>
      </c>
      <c r="AA157" s="162">
        <f t="shared" si="146"/>
        <v>17.687583584374355</v>
      </c>
      <c r="AB157" s="162">
        <f t="shared" si="146"/>
        <v>18.590335631115664</v>
      </c>
      <c r="AC157" s="162">
        <f t="shared" si="146"/>
        <v>19.652266162070497</v>
      </c>
      <c r="AD157" s="162">
        <f t="shared" si="146"/>
        <v>20.439539708199881</v>
      </c>
      <c r="AE157" s="162">
        <f t="shared" si="146"/>
        <v>21.565901052957905</v>
      </c>
      <c r="AF157" s="162">
        <f t="shared" si="146"/>
        <v>23.309294949541947</v>
      </c>
      <c r="AG157" s="162">
        <f t="shared" si="146"/>
        <v>25.24711620643706</v>
      </c>
      <c r="AH157" s="162">
        <f t="shared" si="146"/>
        <v>27.068386684665743</v>
      </c>
      <c r="AI157" s="162">
        <f t="shared" si="146"/>
        <v>28.653655935352312</v>
      </c>
      <c r="AJ157" s="162">
        <f t="shared" si="146"/>
        <v>29.842338347431365</v>
      </c>
      <c r="AK157" s="162">
        <f t="shared" si="146"/>
        <v>30.535395307823137</v>
      </c>
      <c r="AL157" s="162">
        <f t="shared" si="146"/>
        <v>31.232661079589015</v>
      </c>
      <c r="AM157" s="162">
        <f t="shared" si="146"/>
        <v>31.926134897523209</v>
      </c>
      <c r="AN157" s="155"/>
    </row>
    <row r="158" spans="2:41" outlineLevel="1">
      <c r="F158" s="14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row>
    <row r="159" spans="2:41" outlineLevel="1">
      <c r="B159" s="157" t="s">
        <v>323</v>
      </c>
      <c r="F159" s="147"/>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row>
    <row r="160" spans="2:41" outlineLevel="1">
      <c r="F160" s="14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row>
    <row r="161" spans="2:41" outlineLevel="1">
      <c r="E161" s="146" t="s">
        <v>324</v>
      </c>
      <c r="G161" s="111" t="s">
        <v>160</v>
      </c>
      <c r="J161" s="166">
        <f>Inputs!$J$39</f>
        <v>0</v>
      </c>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c r="AN161" s="147"/>
      <c r="AO161" s="147"/>
    </row>
    <row r="162" spans="2:41" outlineLevel="1">
      <c r="E162" s="14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47"/>
      <c r="AO162" s="147"/>
    </row>
    <row r="163" spans="2:41" outlineLevel="1">
      <c r="E163" s="67" t="s">
        <v>325</v>
      </c>
      <c r="F163" s="69"/>
      <c r="G163" s="69" t="s">
        <v>160</v>
      </c>
      <c r="J163" s="295">
        <f>MAX(J161, I166 )</f>
        <v>0</v>
      </c>
      <c r="K163" s="295">
        <f t="shared" ref="K163:AM163" si="147">MAX(K161, J166 )</f>
        <v>0</v>
      </c>
      <c r="L163" s="295">
        <f t="shared" si="147"/>
        <v>0</v>
      </c>
      <c r="M163" s="295">
        <f t="shared" si="147"/>
        <v>0</v>
      </c>
      <c r="N163" s="295">
        <f t="shared" si="147"/>
        <v>0</v>
      </c>
      <c r="O163" s="295">
        <f t="shared" si="147"/>
        <v>0</v>
      </c>
      <c r="P163" s="295">
        <f t="shared" si="147"/>
        <v>51.122688827534603</v>
      </c>
      <c r="Q163" s="295">
        <f t="shared" si="147"/>
        <v>93.499490758902169</v>
      </c>
      <c r="R163" s="295">
        <f t="shared" si="147"/>
        <v>148.67130193552245</v>
      </c>
      <c r="S163" s="295">
        <f t="shared" si="147"/>
        <v>199.55500254653558</v>
      </c>
      <c r="T163" s="295">
        <f t="shared" si="147"/>
        <v>236.20488577491625</v>
      </c>
      <c r="U163" s="295">
        <f t="shared" si="147"/>
        <v>316.51165611436579</v>
      </c>
      <c r="V163" s="295">
        <f t="shared" si="147"/>
        <v>416.32991005569926</v>
      </c>
      <c r="W163" s="295">
        <f t="shared" si="147"/>
        <v>531.65760949714024</v>
      </c>
      <c r="X163" s="295">
        <f t="shared" si="147"/>
        <v>635.74467759843822</v>
      </c>
      <c r="Y163" s="295">
        <f t="shared" si="147"/>
        <v>704.12819312829447</v>
      </c>
      <c r="Z163" s="295">
        <f t="shared" si="147"/>
        <v>740.57398814604437</v>
      </c>
      <c r="AA163" s="295">
        <f t="shared" si="147"/>
        <v>780.54477499525069</v>
      </c>
      <c r="AB163" s="295">
        <f t="shared" si="147"/>
        <v>825.31165730084945</v>
      </c>
      <c r="AC163" s="295">
        <f t="shared" si="147"/>
        <v>864.82081474263668</v>
      </c>
      <c r="AD163" s="295">
        <f t="shared" si="147"/>
        <v>915.41090273616408</v>
      </c>
      <c r="AE163" s="295">
        <f t="shared" si="147"/>
        <v>953.08245534886316</v>
      </c>
      <c r="AF163" s="295">
        <f t="shared" si="147"/>
        <v>1019.1328987487756</v>
      </c>
      <c r="AG163" s="295">
        <f t="shared" si="147"/>
        <v>1135.486202767486</v>
      </c>
      <c r="AH163" s="295">
        <f t="shared" si="147"/>
        <v>1267.3336559120135</v>
      </c>
      <c r="AI163" s="295">
        <f t="shared" si="147"/>
        <v>1375.3163310013774</v>
      </c>
      <c r="AJ163" s="295">
        <f t="shared" si="147"/>
        <v>1463.325278639534</v>
      </c>
      <c r="AK163" s="295">
        <f t="shared" si="147"/>
        <v>1520.9600581098625</v>
      </c>
      <c r="AL163" s="295">
        <f t="shared" si="147"/>
        <v>1540.3573143356259</v>
      </c>
      <c r="AM163" s="295">
        <f t="shared" si="147"/>
        <v>1559.3605368812468</v>
      </c>
      <c r="AN163" s="160"/>
      <c r="AO163" s="69"/>
    </row>
    <row r="164" spans="2:41" outlineLevel="1">
      <c r="E164" s="67" t="s">
        <v>326</v>
      </c>
      <c r="G164" s="111" t="s">
        <v>160</v>
      </c>
      <c r="J164" s="295">
        <f t="shared" ref="J164:AM164" si="148">J120</f>
        <v>0</v>
      </c>
      <c r="K164" s="295">
        <f t="shared" si="148"/>
        <v>0</v>
      </c>
      <c r="L164" s="295">
        <f t="shared" si="148"/>
        <v>0</v>
      </c>
      <c r="M164" s="295">
        <f t="shared" si="148"/>
        <v>0</v>
      </c>
      <c r="N164" s="295">
        <f t="shared" si="148"/>
        <v>0</v>
      </c>
      <c r="O164" s="295">
        <f t="shared" si="148"/>
        <v>52.239632531364812</v>
      </c>
      <c r="P164" s="295">
        <f t="shared" si="148"/>
        <v>44.307015086961002</v>
      </c>
      <c r="Q164" s="295">
        <f t="shared" si="148"/>
        <v>58.011873183315949</v>
      </c>
      <c r="R164" s="295">
        <f t="shared" si="148"/>
        <v>54.571944464614973</v>
      </c>
      <c r="S164" s="295">
        <f t="shared" si="148"/>
        <v>40.997114037083193</v>
      </c>
      <c r="T164" s="295">
        <f t="shared" si="148"/>
        <v>86.626000010793774</v>
      </c>
      <c r="U164" s="295">
        <f t="shared" si="148"/>
        <v>108.25942438462467</v>
      </c>
      <c r="V164" s="295">
        <f t="shared" si="148"/>
        <v>126.05779430501526</v>
      </c>
      <c r="W164" s="295">
        <f t="shared" si="148"/>
        <v>117.0537959158259</v>
      </c>
      <c r="X164" s="295">
        <f t="shared" si="148"/>
        <v>83.408976143668312</v>
      </c>
      <c r="Y164" s="295">
        <f t="shared" si="148"/>
        <v>52.282923438609942</v>
      </c>
      <c r="Z164" s="295">
        <f t="shared" si="148"/>
        <v>56.688230151492654</v>
      </c>
      <c r="AA164" s="295">
        <f t="shared" si="148"/>
        <v>62.454465889973065</v>
      </c>
      <c r="AB164" s="295">
        <f t="shared" si="148"/>
        <v>58.099493072902881</v>
      </c>
      <c r="AC164" s="295">
        <f t="shared" si="148"/>
        <v>70.242354155597909</v>
      </c>
      <c r="AD164" s="295">
        <f t="shared" si="148"/>
        <v>58.111092320898912</v>
      </c>
      <c r="AE164" s="295">
        <f t="shared" si="148"/>
        <v>87.616344452870194</v>
      </c>
      <c r="AF164" s="295">
        <f t="shared" si="148"/>
        <v>139.66259896825247</v>
      </c>
      <c r="AG164" s="295">
        <f t="shared" si="148"/>
        <v>157.0945693509646</v>
      </c>
      <c r="AH164" s="295">
        <f t="shared" si="148"/>
        <v>135.05106177402962</v>
      </c>
      <c r="AI164" s="295">
        <f t="shared" si="148"/>
        <v>116.662603573509</v>
      </c>
      <c r="AJ164" s="295">
        <f t="shared" si="148"/>
        <v>87.477117817759932</v>
      </c>
      <c r="AK164" s="295">
        <f t="shared" si="148"/>
        <v>49.932651533586458</v>
      </c>
      <c r="AL164" s="295">
        <f t="shared" si="148"/>
        <v>50.235883625209972</v>
      </c>
      <c r="AM164" s="295">
        <f t="shared" si="148"/>
        <v>49.962684854935851</v>
      </c>
      <c r="AN164" s="150"/>
      <c r="AO164" s="150"/>
    </row>
    <row r="165" spans="2:41" outlineLevel="1">
      <c r="E165" s="110" t="s">
        <v>327</v>
      </c>
      <c r="G165" s="111" t="s">
        <v>160</v>
      </c>
      <c r="J165" s="297">
        <f>-J157</f>
        <v>0</v>
      </c>
      <c r="K165" s="297">
        <f t="shared" ref="K165:AM165" si="149">-K157</f>
        <v>0</v>
      </c>
      <c r="L165" s="297">
        <f t="shared" si="149"/>
        <v>0</v>
      </c>
      <c r="M165" s="297">
        <f t="shared" si="149"/>
        <v>0</v>
      </c>
      <c r="N165" s="297">
        <f t="shared" si="149"/>
        <v>0</v>
      </c>
      <c r="O165" s="297">
        <f t="shared" si="149"/>
        <v>-1.1169437038302112</v>
      </c>
      <c r="P165" s="297">
        <f t="shared" si="149"/>
        <v>-1.9302131555934352</v>
      </c>
      <c r="Q165" s="297">
        <f t="shared" si="149"/>
        <v>-2.8400620066956694</v>
      </c>
      <c r="R165" s="297">
        <f t="shared" si="149"/>
        <v>-3.6882438536018478</v>
      </c>
      <c r="S165" s="297">
        <f t="shared" si="149"/>
        <v>-4.347230808702542</v>
      </c>
      <c r="T165" s="297">
        <f t="shared" si="149"/>
        <v>-6.3192296713442682</v>
      </c>
      <c r="U165" s="297">
        <f t="shared" si="149"/>
        <v>-8.441170443291206</v>
      </c>
      <c r="V165" s="297">
        <f t="shared" si="149"/>
        <v>-10.730094863574305</v>
      </c>
      <c r="W165" s="297">
        <f t="shared" si="149"/>
        <v>-12.966727814527863</v>
      </c>
      <c r="X165" s="297">
        <f t="shared" si="149"/>
        <v>-15.025460613812045</v>
      </c>
      <c r="Y165" s="297">
        <f t="shared" si="149"/>
        <v>-15.837128420860013</v>
      </c>
      <c r="Z165" s="297">
        <f t="shared" si="149"/>
        <v>-16.717443302286362</v>
      </c>
      <c r="AA165" s="297">
        <f t="shared" si="149"/>
        <v>-17.687583584374355</v>
      </c>
      <c r="AB165" s="297">
        <f t="shared" si="149"/>
        <v>-18.590335631115664</v>
      </c>
      <c r="AC165" s="297">
        <f t="shared" si="149"/>
        <v>-19.652266162070497</v>
      </c>
      <c r="AD165" s="297">
        <f t="shared" si="149"/>
        <v>-20.439539708199881</v>
      </c>
      <c r="AE165" s="297">
        <f t="shared" si="149"/>
        <v>-21.565901052957905</v>
      </c>
      <c r="AF165" s="297">
        <f t="shared" si="149"/>
        <v>-23.309294949541947</v>
      </c>
      <c r="AG165" s="297">
        <f t="shared" si="149"/>
        <v>-25.24711620643706</v>
      </c>
      <c r="AH165" s="297">
        <f t="shared" si="149"/>
        <v>-27.068386684665743</v>
      </c>
      <c r="AI165" s="297">
        <f t="shared" si="149"/>
        <v>-28.653655935352312</v>
      </c>
      <c r="AJ165" s="297">
        <f t="shared" si="149"/>
        <v>-29.842338347431365</v>
      </c>
      <c r="AK165" s="297">
        <f t="shared" si="149"/>
        <v>-30.535395307823137</v>
      </c>
      <c r="AL165" s="297">
        <f t="shared" si="149"/>
        <v>-31.232661079589015</v>
      </c>
      <c r="AM165" s="297">
        <f t="shared" si="149"/>
        <v>-31.926134897523209</v>
      </c>
      <c r="AN165" s="159"/>
    </row>
    <row r="166" spans="2:41" outlineLevel="1">
      <c r="E166" s="110" t="s">
        <v>328</v>
      </c>
      <c r="G166" s="111" t="s">
        <v>160</v>
      </c>
      <c r="J166" s="297">
        <f>SUM(J163:J165)</f>
        <v>0</v>
      </c>
      <c r="K166" s="297">
        <f t="shared" ref="K166:AM166" si="150">SUM(K163:K165)</f>
        <v>0</v>
      </c>
      <c r="L166" s="297">
        <f t="shared" si="150"/>
        <v>0</v>
      </c>
      <c r="M166" s="297">
        <f t="shared" si="150"/>
        <v>0</v>
      </c>
      <c r="N166" s="297">
        <f t="shared" si="150"/>
        <v>0</v>
      </c>
      <c r="O166" s="297">
        <f t="shared" si="150"/>
        <v>51.122688827534603</v>
      </c>
      <c r="P166" s="297">
        <f t="shared" si="150"/>
        <v>93.499490758902169</v>
      </c>
      <c r="Q166" s="297">
        <f t="shared" si="150"/>
        <v>148.67130193552245</v>
      </c>
      <c r="R166" s="297">
        <f t="shared" si="150"/>
        <v>199.55500254653558</v>
      </c>
      <c r="S166" s="297">
        <f t="shared" si="150"/>
        <v>236.20488577491625</v>
      </c>
      <c r="T166" s="297">
        <f t="shared" si="150"/>
        <v>316.51165611436579</v>
      </c>
      <c r="U166" s="297">
        <f t="shared" si="150"/>
        <v>416.32991005569926</v>
      </c>
      <c r="V166" s="297">
        <f t="shared" si="150"/>
        <v>531.65760949714024</v>
      </c>
      <c r="W166" s="297">
        <f t="shared" si="150"/>
        <v>635.74467759843822</v>
      </c>
      <c r="X166" s="297">
        <f t="shared" si="150"/>
        <v>704.12819312829447</v>
      </c>
      <c r="Y166" s="297">
        <f t="shared" si="150"/>
        <v>740.57398814604437</v>
      </c>
      <c r="Z166" s="297">
        <f t="shared" si="150"/>
        <v>780.54477499525069</v>
      </c>
      <c r="AA166" s="297">
        <f t="shared" si="150"/>
        <v>825.31165730084945</v>
      </c>
      <c r="AB166" s="297">
        <f t="shared" si="150"/>
        <v>864.82081474263668</v>
      </c>
      <c r="AC166" s="297">
        <f t="shared" si="150"/>
        <v>915.41090273616408</v>
      </c>
      <c r="AD166" s="297">
        <f t="shared" si="150"/>
        <v>953.08245534886316</v>
      </c>
      <c r="AE166" s="297">
        <f t="shared" si="150"/>
        <v>1019.1328987487756</v>
      </c>
      <c r="AF166" s="297">
        <f t="shared" si="150"/>
        <v>1135.486202767486</v>
      </c>
      <c r="AG166" s="297">
        <f t="shared" si="150"/>
        <v>1267.3336559120135</v>
      </c>
      <c r="AH166" s="297">
        <f t="shared" si="150"/>
        <v>1375.3163310013774</v>
      </c>
      <c r="AI166" s="297">
        <f t="shared" si="150"/>
        <v>1463.325278639534</v>
      </c>
      <c r="AJ166" s="297">
        <f t="shared" si="150"/>
        <v>1520.9600581098625</v>
      </c>
      <c r="AK166" s="297">
        <f t="shared" si="150"/>
        <v>1540.3573143356259</v>
      </c>
      <c r="AL166" s="297">
        <f t="shared" si="150"/>
        <v>1559.3605368812468</v>
      </c>
      <c r="AM166" s="297">
        <f t="shared" si="150"/>
        <v>1577.3970868386593</v>
      </c>
      <c r="AN166" s="159"/>
    </row>
    <row r="167" spans="2:41" outlineLevel="1">
      <c r="J167" s="297"/>
      <c r="K167" s="297"/>
      <c r="L167" s="297"/>
      <c r="M167" s="297"/>
      <c r="N167" s="297"/>
      <c r="O167" s="297"/>
      <c r="P167" s="297"/>
      <c r="Q167" s="297"/>
      <c r="R167" s="297"/>
      <c r="S167" s="297"/>
      <c r="T167" s="297"/>
      <c r="U167" s="297"/>
      <c r="V167" s="297"/>
      <c r="W167" s="297"/>
      <c r="X167" s="297"/>
      <c r="Y167" s="297"/>
      <c r="Z167" s="297"/>
      <c r="AA167" s="297"/>
      <c r="AB167" s="297"/>
      <c r="AC167" s="297"/>
      <c r="AD167" s="297"/>
      <c r="AE167" s="297"/>
      <c r="AF167" s="297"/>
      <c r="AG167" s="297"/>
      <c r="AH167" s="297"/>
      <c r="AI167" s="297"/>
      <c r="AJ167" s="297"/>
      <c r="AK167" s="297"/>
      <c r="AL167" s="297"/>
      <c r="AM167" s="297"/>
      <c r="AN167" s="111"/>
    </row>
    <row r="168" spans="2:41" outlineLevel="1">
      <c r="E168" s="110" t="s">
        <v>329</v>
      </c>
      <c r="G168" s="111" t="s">
        <v>160</v>
      </c>
      <c r="J168" s="297">
        <f>AVERAGE(J166,J163)</f>
        <v>0</v>
      </c>
      <c r="K168" s="297">
        <f t="shared" ref="K168:AM168" si="151">AVERAGE(K166,K163)</f>
        <v>0</v>
      </c>
      <c r="L168" s="297">
        <f t="shared" si="151"/>
        <v>0</v>
      </c>
      <c r="M168" s="297">
        <f t="shared" si="151"/>
        <v>0</v>
      </c>
      <c r="N168" s="297">
        <f t="shared" si="151"/>
        <v>0</v>
      </c>
      <c r="O168" s="297">
        <f t="shared" si="151"/>
        <v>25.561344413767301</v>
      </c>
      <c r="P168" s="297">
        <f t="shared" si="151"/>
        <v>72.311089793218386</v>
      </c>
      <c r="Q168" s="297">
        <f t="shared" si="151"/>
        <v>121.08539634721231</v>
      </c>
      <c r="R168" s="297">
        <f t="shared" si="151"/>
        <v>174.11315224102901</v>
      </c>
      <c r="S168" s="297">
        <f t="shared" si="151"/>
        <v>217.87994416072593</v>
      </c>
      <c r="T168" s="297">
        <f t="shared" si="151"/>
        <v>276.35827094464105</v>
      </c>
      <c r="U168" s="297">
        <f t="shared" si="151"/>
        <v>366.42078308503255</v>
      </c>
      <c r="V168" s="297">
        <f t="shared" si="151"/>
        <v>473.99375977641978</v>
      </c>
      <c r="W168" s="297">
        <f t="shared" si="151"/>
        <v>583.70114354778923</v>
      </c>
      <c r="X168" s="297">
        <f t="shared" si="151"/>
        <v>669.9364353633664</v>
      </c>
      <c r="Y168" s="297">
        <f t="shared" si="151"/>
        <v>722.35109063716936</v>
      </c>
      <c r="Z168" s="297">
        <f t="shared" si="151"/>
        <v>760.55938157064747</v>
      </c>
      <c r="AA168" s="297">
        <f t="shared" si="151"/>
        <v>802.92821614805007</v>
      </c>
      <c r="AB168" s="297">
        <f t="shared" si="151"/>
        <v>845.06623602174307</v>
      </c>
      <c r="AC168" s="297">
        <f t="shared" si="151"/>
        <v>890.11585873940044</v>
      </c>
      <c r="AD168" s="297">
        <f t="shared" si="151"/>
        <v>934.24667904251362</v>
      </c>
      <c r="AE168" s="297">
        <f t="shared" si="151"/>
        <v>986.10767704881937</v>
      </c>
      <c r="AF168" s="297">
        <f t="shared" si="151"/>
        <v>1077.3095507581309</v>
      </c>
      <c r="AG168" s="297">
        <f t="shared" si="151"/>
        <v>1201.4099293397499</v>
      </c>
      <c r="AH168" s="297">
        <f t="shared" si="151"/>
        <v>1321.3249934566954</v>
      </c>
      <c r="AI168" s="297">
        <f t="shared" si="151"/>
        <v>1419.3208048204556</v>
      </c>
      <c r="AJ168" s="297">
        <f t="shared" si="151"/>
        <v>1492.1426683746981</v>
      </c>
      <c r="AK168" s="297">
        <f t="shared" si="151"/>
        <v>1530.6586862227441</v>
      </c>
      <c r="AL168" s="297">
        <f t="shared" si="151"/>
        <v>1549.8589256084365</v>
      </c>
      <c r="AM168" s="297">
        <f t="shared" si="151"/>
        <v>1568.3788118599532</v>
      </c>
      <c r="AN168" s="159"/>
    </row>
    <row r="169" spans="2:41" outlineLevel="1">
      <c r="E169" s="146" t="str">
        <f>Inputs!E$40</f>
        <v>Allowed Cost of Capital</v>
      </c>
      <c r="F169" s="147"/>
      <c r="G169" s="147" t="str">
        <f>Inputs!G$40</f>
        <v>%</v>
      </c>
      <c r="H169" s="146"/>
      <c r="I169" s="146"/>
      <c r="J169" s="170">
        <f>Inputs!J$40</f>
        <v>2.92</v>
      </c>
      <c r="K169" s="170">
        <f>Inputs!K$40</f>
        <v>2.92</v>
      </c>
      <c r="L169" s="170">
        <f>Inputs!L$40</f>
        <v>2.92</v>
      </c>
      <c r="M169" s="170">
        <f>Inputs!M$40</f>
        <v>2.92</v>
      </c>
      <c r="N169" s="170">
        <f>Inputs!N$40</f>
        <v>2.92</v>
      </c>
      <c r="O169" s="170">
        <f>Inputs!O$40</f>
        <v>3.23</v>
      </c>
      <c r="P169" s="170">
        <f>Inputs!P$40</f>
        <v>3.23</v>
      </c>
      <c r="Q169" s="170">
        <f>Inputs!Q$40</f>
        <v>3.23</v>
      </c>
      <c r="R169" s="170">
        <f>Inputs!R$40</f>
        <v>3.23</v>
      </c>
      <c r="S169" s="170">
        <f>Inputs!S$40</f>
        <v>3.23</v>
      </c>
      <c r="T169" s="170">
        <f>Inputs!T$40</f>
        <v>3.23</v>
      </c>
      <c r="U169" s="170">
        <f>Inputs!U$40</f>
        <v>3.23</v>
      </c>
      <c r="V169" s="170">
        <f>Inputs!V$40</f>
        <v>3.23</v>
      </c>
      <c r="W169" s="170">
        <f>Inputs!W$40</f>
        <v>3.23</v>
      </c>
      <c r="X169" s="170">
        <f>Inputs!X$40</f>
        <v>3.23</v>
      </c>
      <c r="Y169" s="170">
        <f>Inputs!Y$40</f>
        <v>3.23</v>
      </c>
      <c r="Z169" s="170">
        <f>Inputs!Z$40</f>
        <v>3.23</v>
      </c>
      <c r="AA169" s="170">
        <f>Inputs!AA$40</f>
        <v>3.23</v>
      </c>
      <c r="AB169" s="170">
        <f>Inputs!AB$40</f>
        <v>3.23</v>
      </c>
      <c r="AC169" s="170">
        <f>Inputs!AC$40</f>
        <v>3.23</v>
      </c>
      <c r="AD169" s="170">
        <f>Inputs!AD$40</f>
        <v>3.23</v>
      </c>
      <c r="AE169" s="170">
        <f>Inputs!AE$40</f>
        <v>3.23</v>
      </c>
      <c r="AF169" s="170">
        <f>Inputs!AF$40</f>
        <v>3.23</v>
      </c>
      <c r="AG169" s="170">
        <f>Inputs!AG$40</f>
        <v>3.23</v>
      </c>
      <c r="AH169" s="170">
        <f>Inputs!AH$40</f>
        <v>3.23</v>
      </c>
      <c r="AI169" s="170">
        <f>Inputs!AI$40</f>
        <v>3.23</v>
      </c>
      <c r="AJ169" s="170">
        <f>Inputs!AJ$40</f>
        <v>3.23</v>
      </c>
      <c r="AK169" s="170">
        <f>Inputs!AK$40</f>
        <v>3.23</v>
      </c>
      <c r="AL169" s="170">
        <f>Inputs!AL$40</f>
        <v>3.23</v>
      </c>
      <c r="AM169" s="170">
        <f>Inputs!AM$40</f>
        <v>3.23</v>
      </c>
      <c r="AN169" s="147"/>
    </row>
    <row r="170" spans="2:41" outlineLevel="1">
      <c r="E170" s="146"/>
      <c r="F170" s="147"/>
      <c r="G170" s="147"/>
      <c r="H170" s="146"/>
      <c r="I170" s="14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c r="AN170" s="147"/>
    </row>
    <row r="171" spans="2:41" outlineLevel="1">
      <c r="E171" s="153" t="s">
        <v>330</v>
      </c>
      <c r="F171" s="154"/>
      <c r="G171" s="154" t="s">
        <v>160</v>
      </c>
      <c r="H171" s="153"/>
      <c r="I171" s="153"/>
      <c r="J171" s="162">
        <f>J168*J169/100</f>
        <v>0</v>
      </c>
      <c r="K171" s="162">
        <f t="shared" ref="K171:AM171" si="152">K168*K169/100</f>
        <v>0</v>
      </c>
      <c r="L171" s="162">
        <f t="shared" si="152"/>
        <v>0</v>
      </c>
      <c r="M171" s="162">
        <f t="shared" si="152"/>
        <v>0</v>
      </c>
      <c r="N171" s="162">
        <f t="shared" si="152"/>
        <v>0</v>
      </c>
      <c r="O171" s="162">
        <f t="shared" si="152"/>
        <v>0.82563142456468386</v>
      </c>
      <c r="P171" s="162">
        <f t="shared" si="152"/>
        <v>2.335648200320954</v>
      </c>
      <c r="Q171" s="162">
        <f t="shared" si="152"/>
        <v>3.9110583020149572</v>
      </c>
      <c r="R171" s="162">
        <f t="shared" si="152"/>
        <v>5.6238548173852374</v>
      </c>
      <c r="S171" s="162">
        <f t="shared" si="152"/>
        <v>7.0375221963914472</v>
      </c>
      <c r="T171" s="162">
        <f t="shared" si="152"/>
        <v>8.9263721515119059</v>
      </c>
      <c r="U171" s="162">
        <f t="shared" si="152"/>
        <v>11.83539129364655</v>
      </c>
      <c r="V171" s="162">
        <f t="shared" si="152"/>
        <v>15.309998440778358</v>
      </c>
      <c r="W171" s="162">
        <f t="shared" si="152"/>
        <v>18.853546936593592</v>
      </c>
      <c r="X171" s="162">
        <f t="shared" si="152"/>
        <v>21.638946862236736</v>
      </c>
      <c r="Y171" s="162">
        <f t="shared" si="152"/>
        <v>23.331940227580571</v>
      </c>
      <c r="Z171" s="162">
        <f t="shared" si="152"/>
        <v>24.566068024731912</v>
      </c>
      <c r="AA171" s="162">
        <f t="shared" si="152"/>
        <v>25.934581381582017</v>
      </c>
      <c r="AB171" s="162">
        <f t="shared" si="152"/>
        <v>27.295639423502301</v>
      </c>
      <c r="AC171" s="162">
        <f t="shared" si="152"/>
        <v>28.750742237282633</v>
      </c>
      <c r="AD171" s="162">
        <f t="shared" si="152"/>
        <v>30.176167733073189</v>
      </c>
      <c r="AE171" s="162">
        <f t="shared" si="152"/>
        <v>31.851277968676865</v>
      </c>
      <c r="AF171" s="162">
        <f t="shared" si="152"/>
        <v>34.797098489487624</v>
      </c>
      <c r="AG171" s="162">
        <f t="shared" si="152"/>
        <v>38.805540717673921</v>
      </c>
      <c r="AH171" s="162">
        <f t="shared" si="152"/>
        <v>42.678797288651261</v>
      </c>
      <c r="AI171" s="162">
        <f t="shared" si="152"/>
        <v>45.844061995700713</v>
      </c>
      <c r="AJ171" s="162">
        <f t="shared" si="152"/>
        <v>48.196208188502752</v>
      </c>
      <c r="AK171" s="162">
        <f t="shared" si="152"/>
        <v>49.440275564994636</v>
      </c>
      <c r="AL171" s="162">
        <f t="shared" si="152"/>
        <v>50.060443297152496</v>
      </c>
      <c r="AM171" s="162">
        <f t="shared" si="152"/>
        <v>50.658635623076492</v>
      </c>
      <c r="AN171" s="159"/>
    </row>
    <row r="172" spans="2:41" outlineLevel="1">
      <c r="J172" s="161"/>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G172" s="161"/>
      <c r="AH172" s="161"/>
      <c r="AI172" s="161"/>
      <c r="AJ172" s="161"/>
      <c r="AK172" s="161"/>
      <c r="AL172" s="161"/>
      <c r="AM172" s="161"/>
    </row>
    <row r="173" spans="2:41" outlineLevel="1">
      <c r="B173" s="157" t="s">
        <v>331</v>
      </c>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row>
    <row r="174" spans="2:41" outlineLevel="1">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row>
    <row r="175" spans="2:41" outlineLevel="1">
      <c r="E175" s="146" t="str">
        <f>Inputs!E$41</f>
        <v>Allowed Return on Equity (at notional gearing)</v>
      </c>
      <c r="F175" s="147"/>
      <c r="G175" s="147" t="str">
        <f>Inputs!G$41</f>
        <v>%</v>
      </c>
      <c r="H175" s="146"/>
      <c r="I175" s="146"/>
      <c r="J175" s="170">
        <f>Inputs!J$41</f>
        <v>4.1900000000000004</v>
      </c>
      <c r="K175" s="170">
        <f>Inputs!K$41</f>
        <v>4.1900000000000004</v>
      </c>
      <c r="L175" s="170">
        <f>Inputs!L$41</f>
        <v>4.1900000000000004</v>
      </c>
      <c r="M175" s="170">
        <f>Inputs!M$41</f>
        <v>4.1900000000000004</v>
      </c>
      <c r="N175" s="170">
        <f>Inputs!N$41</f>
        <v>4.1900000000000004</v>
      </c>
      <c r="O175" s="170">
        <f>Inputs!O$41</f>
        <v>4.1399999999999997</v>
      </c>
      <c r="P175" s="170">
        <f>Inputs!P$41</f>
        <v>4.1399999999999997</v>
      </c>
      <c r="Q175" s="170">
        <f>Inputs!Q$41</f>
        <v>4.1399999999999997</v>
      </c>
      <c r="R175" s="170">
        <f>Inputs!R$41</f>
        <v>4.1399999999999997</v>
      </c>
      <c r="S175" s="170">
        <f>Inputs!S$41</f>
        <v>4.1399999999999997</v>
      </c>
      <c r="T175" s="170">
        <f>Inputs!T$41</f>
        <v>4.1399999999999997</v>
      </c>
      <c r="U175" s="170">
        <f>Inputs!U$41</f>
        <v>4.1399999999999997</v>
      </c>
      <c r="V175" s="170">
        <f>Inputs!V$41</f>
        <v>4.1399999999999997</v>
      </c>
      <c r="W175" s="170">
        <f>Inputs!W$41</f>
        <v>4.1399999999999997</v>
      </c>
      <c r="X175" s="170">
        <f>Inputs!X$41</f>
        <v>4.1399999999999997</v>
      </c>
      <c r="Y175" s="170">
        <f>Inputs!Y$41</f>
        <v>4.1399999999999997</v>
      </c>
      <c r="Z175" s="170">
        <f>Inputs!Z$41</f>
        <v>4.1399999999999997</v>
      </c>
      <c r="AA175" s="170">
        <f>Inputs!AA$41</f>
        <v>4.1900000000000004</v>
      </c>
      <c r="AB175" s="170">
        <f>Inputs!AB$41</f>
        <v>4.1900000000000004</v>
      </c>
      <c r="AC175" s="170">
        <f>Inputs!AC$41</f>
        <v>4.1900000000000004</v>
      </c>
      <c r="AD175" s="170">
        <f>Inputs!AD$41</f>
        <v>4.1900000000000004</v>
      </c>
      <c r="AE175" s="170">
        <f>Inputs!AE$41</f>
        <v>4.1900000000000004</v>
      </c>
      <c r="AF175" s="170">
        <f>Inputs!AF$41</f>
        <v>4.1900000000000004</v>
      </c>
      <c r="AG175" s="170">
        <f>Inputs!AG$41</f>
        <v>4.1900000000000004</v>
      </c>
      <c r="AH175" s="170">
        <f>Inputs!AH$41</f>
        <v>4.1900000000000004</v>
      </c>
      <c r="AI175" s="170">
        <f>Inputs!AI$41</f>
        <v>4.1900000000000004</v>
      </c>
      <c r="AJ175" s="170">
        <f>Inputs!AJ$41</f>
        <v>4.1900000000000004</v>
      </c>
      <c r="AK175" s="170">
        <f>Inputs!AK$41</f>
        <v>4.1900000000000004</v>
      </c>
      <c r="AL175" s="170">
        <f>Inputs!AL$41</f>
        <v>4.1900000000000004</v>
      </c>
      <c r="AM175" s="170">
        <f>Inputs!AM$41</f>
        <v>4.1900000000000004</v>
      </c>
      <c r="AN175" s="146"/>
    </row>
    <row r="176" spans="2:41" outlineLevel="1">
      <c r="E176" s="146" t="str">
        <f>Inputs!E$42</f>
        <v>Notional gearing</v>
      </c>
      <c r="F176" s="147"/>
      <c r="G176" s="147" t="str">
        <f>Inputs!G$42</f>
        <v>%</v>
      </c>
      <c r="H176" s="146"/>
      <c r="I176" s="146"/>
      <c r="J176" s="170">
        <f>Inputs!J$42</f>
        <v>60</v>
      </c>
      <c r="K176" s="170">
        <f>Inputs!K$42</f>
        <v>60</v>
      </c>
      <c r="L176" s="170">
        <f>Inputs!L$42</f>
        <v>60</v>
      </c>
      <c r="M176" s="170">
        <f>Inputs!M$42</f>
        <v>60</v>
      </c>
      <c r="N176" s="170">
        <f>Inputs!N$42</f>
        <v>60</v>
      </c>
      <c r="O176" s="170">
        <f>Inputs!O$42</f>
        <v>55</v>
      </c>
      <c r="P176" s="170">
        <f>Inputs!P$42</f>
        <v>55</v>
      </c>
      <c r="Q176" s="170">
        <f>Inputs!Q$42</f>
        <v>55</v>
      </c>
      <c r="R176" s="170">
        <f>Inputs!R$42</f>
        <v>55</v>
      </c>
      <c r="S176" s="170">
        <f>Inputs!S$42</f>
        <v>55</v>
      </c>
      <c r="T176" s="170">
        <f>Inputs!T$42</f>
        <v>55</v>
      </c>
      <c r="U176" s="170">
        <f>Inputs!U$42</f>
        <v>55</v>
      </c>
      <c r="V176" s="170">
        <f>Inputs!V$42</f>
        <v>55</v>
      </c>
      <c r="W176" s="170">
        <f>Inputs!W$42</f>
        <v>55</v>
      </c>
      <c r="X176" s="170">
        <f>Inputs!X$42</f>
        <v>55</v>
      </c>
      <c r="Y176" s="170">
        <f>Inputs!Y$42</f>
        <v>55</v>
      </c>
      <c r="Z176" s="170">
        <f>Inputs!Z$42</f>
        <v>55</v>
      </c>
      <c r="AA176" s="170">
        <f>Inputs!AA$42</f>
        <v>55</v>
      </c>
      <c r="AB176" s="170">
        <f>Inputs!AB$42</f>
        <v>55</v>
      </c>
      <c r="AC176" s="170">
        <f>Inputs!AC$42</f>
        <v>55</v>
      </c>
      <c r="AD176" s="170">
        <f>Inputs!AD$42</f>
        <v>55</v>
      </c>
      <c r="AE176" s="170">
        <f>Inputs!AE$42</f>
        <v>55</v>
      </c>
      <c r="AF176" s="170">
        <f>Inputs!AF$42</f>
        <v>55</v>
      </c>
      <c r="AG176" s="170">
        <f>Inputs!AG$42</f>
        <v>55</v>
      </c>
      <c r="AH176" s="170">
        <f>Inputs!AH$42</f>
        <v>55</v>
      </c>
      <c r="AI176" s="170">
        <f>Inputs!AI$42</f>
        <v>55</v>
      </c>
      <c r="AJ176" s="170">
        <f>Inputs!AJ$42</f>
        <v>55</v>
      </c>
      <c r="AK176" s="170">
        <f>Inputs!AK$42</f>
        <v>55</v>
      </c>
      <c r="AL176" s="170">
        <f>Inputs!AL$42</f>
        <v>55</v>
      </c>
      <c r="AM176" s="170">
        <f>Inputs!AM$42</f>
        <v>55</v>
      </c>
      <c r="AN176" s="146"/>
    </row>
    <row r="177" spans="2:40" outlineLevel="1">
      <c r="E177" s="110" t="s">
        <v>332</v>
      </c>
      <c r="G177" s="111" t="s">
        <v>163</v>
      </c>
      <c r="J177" s="149">
        <f>100-J176</f>
        <v>40</v>
      </c>
      <c r="K177" s="149">
        <f t="shared" ref="K177" si="153">100-K176</f>
        <v>40</v>
      </c>
      <c r="L177" s="149">
        <f t="shared" ref="L177" si="154">100-L176</f>
        <v>40</v>
      </c>
      <c r="M177" s="149">
        <f t="shared" ref="M177" si="155">100-M176</f>
        <v>40</v>
      </c>
      <c r="N177" s="149">
        <f t="shared" ref="N177" si="156">100-N176</f>
        <v>40</v>
      </c>
      <c r="O177" s="149">
        <f t="shared" ref="O177" si="157">100-O176</f>
        <v>45</v>
      </c>
      <c r="P177" s="149">
        <f t="shared" ref="P177" si="158">100-P176</f>
        <v>45</v>
      </c>
      <c r="Q177" s="149">
        <f t="shared" ref="Q177" si="159">100-Q176</f>
        <v>45</v>
      </c>
      <c r="R177" s="149">
        <f t="shared" ref="R177" si="160">100-R176</f>
        <v>45</v>
      </c>
      <c r="S177" s="149">
        <f t="shared" ref="S177" si="161">100-S176</f>
        <v>45</v>
      </c>
      <c r="T177" s="149">
        <f t="shared" ref="T177" si="162">100-T176</f>
        <v>45</v>
      </c>
      <c r="U177" s="149">
        <f t="shared" ref="U177" si="163">100-U176</f>
        <v>45</v>
      </c>
      <c r="V177" s="149">
        <f t="shared" ref="V177" si="164">100-V176</f>
        <v>45</v>
      </c>
      <c r="W177" s="149">
        <f t="shared" ref="W177" si="165">100-W176</f>
        <v>45</v>
      </c>
      <c r="X177" s="149">
        <f t="shared" ref="X177" si="166">100-X176</f>
        <v>45</v>
      </c>
      <c r="Y177" s="149">
        <f t="shared" ref="Y177" si="167">100-Y176</f>
        <v>45</v>
      </c>
      <c r="Z177" s="149">
        <f t="shared" ref="Z177" si="168">100-Z176</f>
        <v>45</v>
      </c>
      <c r="AA177" s="149">
        <f t="shared" ref="AA177" si="169">100-AA176</f>
        <v>45</v>
      </c>
      <c r="AB177" s="149">
        <f t="shared" ref="AB177" si="170">100-AB176</f>
        <v>45</v>
      </c>
      <c r="AC177" s="149">
        <f t="shared" ref="AC177" si="171">100-AC176</f>
        <v>45</v>
      </c>
      <c r="AD177" s="149">
        <f t="shared" ref="AD177" si="172">100-AD176</f>
        <v>45</v>
      </c>
      <c r="AE177" s="149">
        <f t="shared" ref="AE177" si="173">100-AE176</f>
        <v>45</v>
      </c>
      <c r="AF177" s="149">
        <f t="shared" ref="AF177" si="174">100-AF176</f>
        <v>45</v>
      </c>
      <c r="AG177" s="149">
        <f t="shared" ref="AG177" si="175">100-AG176</f>
        <v>45</v>
      </c>
      <c r="AH177" s="149">
        <f t="shared" ref="AH177" si="176">100-AH176</f>
        <v>45</v>
      </c>
      <c r="AI177" s="149">
        <f t="shared" ref="AI177" si="177">100-AI176</f>
        <v>45</v>
      </c>
      <c r="AJ177" s="149">
        <f t="shared" ref="AJ177" si="178">100-AJ176</f>
        <v>45</v>
      </c>
      <c r="AK177" s="149">
        <f t="shared" ref="AK177" si="179">100-AK176</f>
        <v>45</v>
      </c>
      <c r="AL177" s="149">
        <f t="shared" ref="AL177" si="180">100-AL176</f>
        <v>45</v>
      </c>
      <c r="AM177" s="149">
        <f t="shared" ref="AM177" si="181">100-AM176</f>
        <v>45</v>
      </c>
    </row>
    <row r="178" spans="2:40" outlineLevel="1">
      <c r="E178" s="146" t="str">
        <f>Inputs!E$40</f>
        <v>Allowed Cost of Capital</v>
      </c>
      <c r="F178" s="147"/>
      <c r="G178" s="147" t="str">
        <f>Inputs!G$40</f>
        <v>%</v>
      </c>
      <c r="H178" s="146"/>
      <c r="I178" s="146"/>
      <c r="J178" s="170">
        <f>Inputs!J$40</f>
        <v>2.92</v>
      </c>
      <c r="K178" s="170">
        <f>Inputs!K$40</f>
        <v>2.92</v>
      </c>
      <c r="L178" s="170">
        <f>Inputs!L$40</f>
        <v>2.92</v>
      </c>
      <c r="M178" s="170">
        <f>Inputs!M$40</f>
        <v>2.92</v>
      </c>
      <c r="N178" s="170">
        <f>Inputs!N$40</f>
        <v>2.92</v>
      </c>
      <c r="O178" s="170">
        <f>Inputs!O$40</f>
        <v>3.23</v>
      </c>
      <c r="P178" s="170">
        <f>Inputs!P$40</f>
        <v>3.23</v>
      </c>
      <c r="Q178" s="170">
        <f>Inputs!Q$40</f>
        <v>3.23</v>
      </c>
      <c r="R178" s="170">
        <f>Inputs!R$40</f>
        <v>3.23</v>
      </c>
      <c r="S178" s="170">
        <f>Inputs!S$40</f>
        <v>3.23</v>
      </c>
      <c r="T178" s="170">
        <f>Inputs!T$40</f>
        <v>3.23</v>
      </c>
      <c r="U178" s="170">
        <f>Inputs!U$40</f>
        <v>3.23</v>
      </c>
      <c r="V178" s="170">
        <f>Inputs!V$40</f>
        <v>3.23</v>
      </c>
      <c r="W178" s="170">
        <f>Inputs!W$40</f>
        <v>3.23</v>
      </c>
      <c r="X178" s="170">
        <f>Inputs!X$40</f>
        <v>3.23</v>
      </c>
      <c r="Y178" s="170">
        <f>Inputs!Y$40</f>
        <v>3.23</v>
      </c>
      <c r="Z178" s="170">
        <f>Inputs!Z$40</f>
        <v>3.23</v>
      </c>
      <c r="AA178" s="170">
        <f>Inputs!AA$40</f>
        <v>3.23</v>
      </c>
      <c r="AB178" s="170">
        <f>Inputs!AB$40</f>
        <v>3.23</v>
      </c>
      <c r="AC178" s="170">
        <f>Inputs!AC$40</f>
        <v>3.23</v>
      </c>
      <c r="AD178" s="170">
        <f>Inputs!AD$40</f>
        <v>3.23</v>
      </c>
      <c r="AE178" s="170">
        <f>Inputs!AE$40</f>
        <v>3.23</v>
      </c>
      <c r="AF178" s="170">
        <f>Inputs!AF$40</f>
        <v>3.23</v>
      </c>
      <c r="AG178" s="170">
        <f>Inputs!AG$40</f>
        <v>3.23</v>
      </c>
      <c r="AH178" s="170">
        <f>Inputs!AH$40</f>
        <v>3.23</v>
      </c>
      <c r="AI178" s="170">
        <f>Inputs!AI$40</f>
        <v>3.23</v>
      </c>
      <c r="AJ178" s="170">
        <f>Inputs!AJ$40</f>
        <v>3.23</v>
      </c>
      <c r="AK178" s="170">
        <f>Inputs!AK$40</f>
        <v>3.23</v>
      </c>
      <c r="AL178" s="170">
        <f>Inputs!AL$40</f>
        <v>3.23</v>
      </c>
      <c r="AM178" s="170">
        <f>Inputs!AM$40</f>
        <v>3.23</v>
      </c>
      <c r="AN178" s="146"/>
    </row>
    <row r="179" spans="2:40" outlineLevel="1">
      <c r="E179" s="146" t="str">
        <f>Inputs!E$46</f>
        <v>Statutory marginal rate of corporation tax</v>
      </c>
      <c r="F179" s="147"/>
      <c r="G179" s="147" t="str">
        <f>Inputs!G$46</f>
        <v>%</v>
      </c>
      <c r="H179" s="146"/>
      <c r="I179" s="146"/>
      <c r="J179" s="170">
        <f>Inputs!J$46</f>
        <v>19</v>
      </c>
      <c r="K179" s="170">
        <f>Inputs!K$46</f>
        <v>19</v>
      </c>
      <c r="L179" s="170">
        <f>Inputs!L$46</f>
        <v>25</v>
      </c>
      <c r="M179" s="170">
        <f>Inputs!M$46</f>
        <v>25</v>
      </c>
      <c r="N179" s="170">
        <f>Inputs!N$46</f>
        <v>25</v>
      </c>
      <c r="O179" s="170">
        <f>Inputs!O$46</f>
        <v>25</v>
      </c>
      <c r="P179" s="170">
        <f>Inputs!P$46</f>
        <v>25</v>
      </c>
      <c r="Q179" s="170">
        <f>Inputs!Q$46</f>
        <v>25</v>
      </c>
      <c r="R179" s="170">
        <f>Inputs!R$46</f>
        <v>25</v>
      </c>
      <c r="S179" s="170">
        <f>Inputs!S$46</f>
        <v>25</v>
      </c>
      <c r="T179" s="170">
        <f>Inputs!T$46</f>
        <v>25</v>
      </c>
      <c r="U179" s="170">
        <f>Inputs!U$46</f>
        <v>25</v>
      </c>
      <c r="V179" s="170">
        <f>Inputs!V$46</f>
        <v>25</v>
      </c>
      <c r="W179" s="170">
        <f>Inputs!W$46</f>
        <v>25</v>
      </c>
      <c r="X179" s="170">
        <f>Inputs!X$46</f>
        <v>25</v>
      </c>
      <c r="Y179" s="170">
        <f>Inputs!Y$46</f>
        <v>25</v>
      </c>
      <c r="Z179" s="170">
        <f>Inputs!Z$46</f>
        <v>25</v>
      </c>
      <c r="AA179" s="170">
        <f>Inputs!AA$46</f>
        <v>25</v>
      </c>
      <c r="AB179" s="170">
        <f>Inputs!AB$46</f>
        <v>25</v>
      </c>
      <c r="AC179" s="170">
        <f>Inputs!AC$46</f>
        <v>25</v>
      </c>
      <c r="AD179" s="170">
        <f>Inputs!AD$46</f>
        <v>25</v>
      </c>
      <c r="AE179" s="170">
        <f>Inputs!AE$46</f>
        <v>25</v>
      </c>
      <c r="AF179" s="170">
        <f>Inputs!AF$46</f>
        <v>25</v>
      </c>
      <c r="AG179" s="170">
        <f>Inputs!AG$46</f>
        <v>25</v>
      </c>
      <c r="AH179" s="170">
        <f>Inputs!AH$46</f>
        <v>25</v>
      </c>
      <c r="AI179" s="170">
        <f>Inputs!AI$46</f>
        <v>25</v>
      </c>
      <c r="AJ179" s="170">
        <f>Inputs!AJ$46</f>
        <v>25</v>
      </c>
      <c r="AK179" s="170">
        <f>Inputs!AK$46</f>
        <v>25</v>
      </c>
      <c r="AL179" s="170">
        <f>Inputs!AL$46</f>
        <v>25</v>
      </c>
      <c r="AM179" s="170">
        <f>Inputs!AM$46</f>
        <v>25</v>
      </c>
      <c r="AN179" s="146"/>
    </row>
    <row r="180" spans="2:40" outlineLevel="1">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row>
    <row r="181" spans="2:40" outlineLevel="1">
      <c r="E181" s="153" t="s">
        <v>333</v>
      </c>
      <c r="F181" s="154"/>
      <c r="G181" s="154" t="s">
        <v>160</v>
      </c>
      <c r="H181" s="153"/>
      <c r="I181" s="153"/>
      <c r="J181" s="162">
        <f>J171 * ( (J175 / 100 * J177 / 100 ) / (J178 / 100 ) ) * (1 / ( 1 - J179 / 100 ) - 1 )</f>
        <v>0</v>
      </c>
      <c r="K181" s="162">
        <f t="shared" ref="K181:M181" si="182">K171 * ( (K175 / 100 * K177 / 100 ) / (K178 / 100 ) ) * (1 / ( 1 - K179 / 100 ) - 1 )</f>
        <v>0</v>
      </c>
      <c r="L181" s="162">
        <f t="shared" si="182"/>
        <v>0</v>
      </c>
      <c r="M181" s="162">
        <f t="shared" si="182"/>
        <v>0</v>
      </c>
      <c r="N181" s="162">
        <f>N171 * ( (N175 / 100 * N177 / 100 ) / (N178 / 100 ) ) * (1 / ( 1 - N179 / 100 ) - 1 )</f>
        <v>0</v>
      </c>
      <c r="O181" s="162">
        <f t="shared" ref="O181:AM181" si="183">O171 * ( (O175 / 100 * O177 / 100 ) / (O178 / 100 ) ) * (1 / ( 1 - O179 / 100 ) - 1 )</f>
        <v>0.1587359488094949</v>
      </c>
      <c r="P181" s="162">
        <f t="shared" si="183"/>
        <v>0.449051867615886</v>
      </c>
      <c r="Q181" s="162">
        <f t="shared" si="183"/>
        <v>0.75194031131618799</v>
      </c>
      <c r="R181" s="162">
        <f t="shared" si="183"/>
        <v>1.0812426754167899</v>
      </c>
      <c r="S181" s="162">
        <f t="shared" si="183"/>
        <v>1.3530344532381076</v>
      </c>
      <c r="T181" s="162">
        <f t="shared" si="183"/>
        <v>1.7161848625662204</v>
      </c>
      <c r="U181" s="162">
        <f t="shared" si="183"/>
        <v>2.2754730629580511</v>
      </c>
      <c r="V181" s="162">
        <f t="shared" si="183"/>
        <v>2.9435012482115659</v>
      </c>
      <c r="W181" s="162">
        <f t="shared" si="183"/>
        <v>3.6247841014317701</v>
      </c>
      <c r="X181" s="162">
        <f t="shared" si="183"/>
        <v>4.1603052636065048</v>
      </c>
      <c r="Y181" s="162">
        <f t="shared" si="183"/>
        <v>4.4858002728568209</v>
      </c>
      <c r="Z181" s="162">
        <f t="shared" si="183"/>
        <v>4.7230737595537189</v>
      </c>
      <c r="AA181" s="162">
        <f t="shared" si="183"/>
        <v>5.0464038384904946</v>
      </c>
      <c r="AB181" s="162">
        <f t="shared" si="183"/>
        <v>5.3112412933966553</v>
      </c>
      <c r="AC181" s="162">
        <f t="shared" si="183"/>
        <v>5.5943781721771311</v>
      </c>
      <c r="AD181" s="162">
        <f t="shared" si="183"/>
        <v>5.8717403777821984</v>
      </c>
      <c r="AE181" s="162">
        <f t="shared" si="183"/>
        <v>6.1976867502518296</v>
      </c>
      <c r="AF181" s="162">
        <f t="shared" si="183"/>
        <v>6.7708905265148518</v>
      </c>
      <c r="AG181" s="162">
        <f t="shared" si="183"/>
        <v>7.550861405900327</v>
      </c>
      <c r="AH181" s="162">
        <f t="shared" si="183"/>
        <v>8.3045275838753305</v>
      </c>
      <c r="AI181" s="162">
        <f t="shared" si="183"/>
        <v>8.9204312582965635</v>
      </c>
      <c r="AJ181" s="162">
        <f t="shared" si="183"/>
        <v>9.3781166707349772</v>
      </c>
      <c r="AK181" s="162">
        <f t="shared" si="183"/>
        <v>9.6201898429099462</v>
      </c>
      <c r="AL181" s="162">
        <f t="shared" si="183"/>
        <v>9.7408633474490234</v>
      </c>
      <c r="AM181" s="162">
        <f t="shared" si="183"/>
        <v>9.8572608325398061</v>
      </c>
    </row>
    <row r="182" spans="2:40" outlineLevel="1"/>
    <row r="183" spans="2:40" outlineLevel="1">
      <c r="B183" s="157" t="s">
        <v>334</v>
      </c>
    </row>
    <row r="184" spans="2:40" outlineLevel="1"/>
    <row r="185" spans="2:40" outlineLevel="1">
      <c r="E185" s="163" t="str">
        <f>Inputs!E$71</f>
        <v>Enhancement operating expenditure</v>
      </c>
      <c r="F185" s="150"/>
      <c r="G185" s="150" t="str">
        <f>Inputs!G$71</f>
        <v>£m 2022/23p</v>
      </c>
      <c r="H185" s="163"/>
      <c r="I185" s="163"/>
      <c r="J185" s="174">
        <f>Inputs!J$71</f>
        <v>0</v>
      </c>
      <c r="K185" s="174">
        <f>Inputs!K$71</f>
        <v>0</v>
      </c>
      <c r="L185" s="174">
        <f>Inputs!L$71</f>
        <v>0</v>
      </c>
      <c r="M185" s="174">
        <f>Inputs!M$71</f>
        <v>0</v>
      </c>
      <c r="N185" s="174">
        <f>Inputs!N$71</f>
        <v>0</v>
      </c>
      <c r="O185" s="174">
        <f>Inputs!O$71</f>
        <v>8.2410601400000001</v>
      </c>
      <c r="P185" s="174">
        <f>Inputs!P$71</f>
        <v>7.1410601400000004</v>
      </c>
      <c r="Q185" s="174">
        <f>Inputs!Q$71</f>
        <v>6.1410601400000004</v>
      </c>
      <c r="R185" s="174">
        <f>Inputs!R$71</f>
        <v>5.1410601400000004</v>
      </c>
      <c r="S185" s="174">
        <f>Inputs!S$71</f>
        <v>5.1410601400000004</v>
      </c>
      <c r="T185" s="174">
        <f>Inputs!T$71</f>
        <v>5.9145078683795163</v>
      </c>
      <c r="U185" s="174">
        <f>Inputs!U$71</f>
        <v>5.9145078683795163</v>
      </c>
      <c r="V185" s="174">
        <f>Inputs!V$71</f>
        <v>5.9144968138711995</v>
      </c>
      <c r="W185" s="174">
        <f>Inputs!W$71</f>
        <v>5.9930787918545176</v>
      </c>
      <c r="X185" s="174">
        <f>Inputs!X$71</f>
        <v>6.4246326782943157</v>
      </c>
      <c r="Y185" s="174">
        <f>Inputs!Y$71</f>
        <v>6.8588816085177804</v>
      </c>
      <c r="Z185" s="174">
        <f>Inputs!Z$71</f>
        <v>6.7763796054766425</v>
      </c>
      <c r="AA185" s="174">
        <f>Inputs!AA$71</f>
        <v>6.7762937415498827</v>
      </c>
      <c r="AB185" s="174">
        <f>Inputs!AB$71</f>
        <v>6.7762937415498827</v>
      </c>
      <c r="AC185" s="174">
        <f>Inputs!AC$71</f>
        <v>7.2573478597744803</v>
      </c>
      <c r="AD185" s="174">
        <f>Inputs!AD$71</f>
        <v>7.4616765737166215</v>
      </c>
      <c r="AE185" s="174">
        <f>Inputs!AE$71</f>
        <v>7.409001335174966</v>
      </c>
      <c r="AF185" s="174">
        <f>Inputs!AF$71</f>
        <v>7.3209545650945493</v>
      </c>
      <c r="AG185" s="174">
        <f>Inputs!AG$71</f>
        <v>7.3053321442473784</v>
      </c>
      <c r="AH185" s="174">
        <f>Inputs!AH$71</f>
        <v>12.165303783076752</v>
      </c>
      <c r="AI185" s="174">
        <f>Inputs!AI$71</f>
        <v>11.490843730502389</v>
      </c>
      <c r="AJ185" s="174">
        <f>Inputs!AJ$71</f>
        <v>11.036205898445488</v>
      </c>
      <c r="AK185" s="174">
        <f>Inputs!AK$71</f>
        <v>25.955707756626012</v>
      </c>
      <c r="AL185" s="174">
        <f>Inputs!AL$71</f>
        <v>25.404217275136354</v>
      </c>
      <c r="AM185" s="174">
        <f>Inputs!AM$71</f>
        <v>33.161975640535282</v>
      </c>
    </row>
    <row r="186" spans="2:40" outlineLevel="1">
      <c r="E186" s="146" t="str">
        <f>Inputs!E$75</f>
        <v>Enhancement opex efficiency target</v>
      </c>
      <c r="F186" s="146"/>
      <c r="G186" s="147" t="str">
        <f>Inputs!G$75</f>
        <v>%</v>
      </c>
      <c r="H186" s="146"/>
      <c r="I186" s="146"/>
      <c r="J186" s="173">
        <f>Inputs!J$75</f>
        <v>100</v>
      </c>
      <c r="K186" s="173">
        <f>Inputs!K$75</f>
        <v>100</v>
      </c>
      <c r="L186" s="173">
        <f>Inputs!L$75</f>
        <v>100</v>
      </c>
      <c r="M186" s="173">
        <f>Inputs!M$75</f>
        <v>100</v>
      </c>
      <c r="N186" s="173">
        <f>Inputs!N$75</f>
        <v>100</v>
      </c>
      <c r="O186" s="173">
        <f>Inputs!O$75</f>
        <v>100</v>
      </c>
      <c r="P186" s="173">
        <f>Inputs!P$75</f>
        <v>100</v>
      </c>
      <c r="Q186" s="173">
        <f>Inputs!Q$75</f>
        <v>100</v>
      </c>
      <c r="R186" s="173">
        <f>Inputs!R$75</f>
        <v>100</v>
      </c>
      <c r="S186" s="173">
        <f>Inputs!S$75</f>
        <v>100</v>
      </c>
      <c r="T186" s="173">
        <f>Inputs!T$75</f>
        <v>100</v>
      </c>
      <c r="U186" s="173">
        <f>Inputs!U$75</f>
        <v>100</v>
      </c>
      <c r="V186" s="173">
        <f>Inputs!V$75</f>
        <v>100</v>
      </c>
      <c r="W186" s="173">
        <f>Inputs!W$75</f>
        <v>100</v>
      </c>
      <c r="X186" s="173">
        <f>Inputs!X$75</f>
        <v>100</v>
      </c>
      <c r="Y186" s="173">
        <f>Inputs!Y$75</f>
        <v>100</v>
      </c>
      <c r="Z186" s="173">
        <f>Inputs!Z$75</f>
        <v>100</v>
      </c>
      <c r="AA186" s="173">
        <f>Inputs!AA$75</f>
        <v>100</v>
      </c>
      <c r="AB186" s="173">
        <f>Inputs!AB$75</f>
        <v>100</v>
      </c>
      <c r="AC186" s="173">
        <f>Inputs!AC$75</f>
        <v>100</v>
      </c>
      <c r="AD186" s="173">
        <f>Inputs!AD$75</f>
        <v>100</v>
      </c>
      <c r="AE186" s="173">
        <f>Inputs!AE$75</f>
        <v>100</v>
      </c>
      <c r="AF186" s="173">
        <f>Inputs!AF$75</f>
        <v>100</v>
      </c>
      <c r="AG186" s="173">
        <f>Inputs!AG$75</f>
        <v>100</v>
      </c>
      <c r="AH186" s="173">
        <f>Inputs!AH$75</f>
        <v>100</v>
      </c>
      <c r="AI186" s="173">
        <f>Inputs!AI$75</f>
        <v>100</v>
      </c>
      <c r="AJ186" s="173">
        <f>Inputs!AJ$75</f>
        <v>100</v>
      </c>
      <c r="AK186" s="173">
        <f>Inputs!AK$75</f>
        <v>100</v>
      </c>
      <c r="AL186" s="173">
        <f>Inputs!AL$75</f>
        <v>100</v>
      </c>
      <c r="AM186" s="173">
        <f>Inputs!AM$75</f>
        <v>100</v>
      </c>
    </row>
    <row r="187" spans="2:40" outlineLevel="1">
      <c r="E187" s="298" t="s">
        <v>335</v>
      </c>
      <c r="F187" s="299"/>
      <c r="G187" s="299" t="str">
        <f>Inputs!G193</f>
        <v>%</v>
      </c>
      <c r="H187" s="298"/>
      <c r="I187" s="298"/>
      <c r="J187" s="162">
        <f t="shared" ref="J187:AM187" si="184">J185 * J186 / 100</f>
        <v>0</v>
      </c>
      <c r="K187" s="162">
        <f t="shared" si="184"/>
        <v>0</v>
      </c>
      <c r="L187" s="162">
        <f t="shared" si="184"/>
        <v>0</v>
      </c>
      <c r="M187" s="162">
        <f t="shared" si="184"/>
        <v>0</v>
      </c>
      <c r="N187" s="162">
        <f t="shared" si="184"/>
        <v>0</v>
      </c>
      <c r="O187" s="162">
        <f t="shared" si="184"/>
        <v>8.2410601400000001</v>
      </c>
      <c r="P187" s="162">
        <f t="shared" si="184"/>
        <v>7.1410601400000004</v>
      </c>
      <c r="Q187" s="162">
        <f t="shared" si="184"/>
        <v>6.1410601400000004</v>
      </c>
      <c r="R187" s="162">
        <f t="shared" si="184"/>
        <v>5.1410601400000004</v>
      </c>
      <c r="S187" s="162">
        <f t="shared" si="184"/>
        <v>5.1410601400000004</v>
      </c>
      <c r="T187" s="162">
        <f t="shared" si="184"/>
        <v>5.9145078683795171</v>
      </c>
      <c r="U187" s="162">
        <f t="shared" si="184"/>
        <v>5.9145078683795171</v>
      </c>
      <c r="V187" s="162">
        <f t="shared" si="184"/>
        <v>5.9144968138711995</v>
      </c>
      <c r="W187" s="162">
        <f t="shared" si="184"/>
        <v>5.9930787918545176</v>
      </c>
      <c r="X187" s="162">
        <f t="shared" si="184"/>
        <v>6.4246326782943148</v>
      </c>
      <c r="Y187" s="162">
        <f t="shared" si="184"/>
        <v>6.8588816085177804</v>
      </c>
      <c r="Z187" s="162">
        <f t="shared" si="184"/>
        <v>6.7763796054766434</v>
      </c>
      <c r="AA187" s="162">
        <f t="shared" si="184"/>
        <v>6.7762937415498818</v>
      </c>
      <c r="AB187" s="162">
        <f t="shared" si="184"/>
        <v>6.7762937415498818</v>
      </c>
      <c r="AC187" s="162">
        <f t="shared" si="184"/>
        <v>7.2573478597744803</v>
      </c>
      <c r="AD187" s="162">
        <f t="shared" si="184"/>
        <v>7.4616765737166215</v>
      </c>
      <c r="AE187" s="162">
        <f t="shared" si="184"/>
        <v>7.409001335174966</v>
      </c>
      <c r="AF187" s="162">
        <f t="shared" si="184"/>
        <v>7.3209545650945493</v>
      </c>
      <c r="AG187" s="162">
        <f t="shared" si="184"/>
        <v>7.3053321442473784</v>
      </c>
      <c r="AH187" s="162">
        <f t="shared" si="184"/>
        <v>12.165303783076752</v>
      </c>
      <c r="AI187" s="162">
        <f t="shared" si="184"/>
        <v>11.490843730502387</v>
      </c>
      <c r="AJ187" s="162">
        <f t="shared" si="184"/>
        <v>11.036205898445488</v>
      </c>
      <c r="AK187" s="162">
        <f t="shared" si="184"/>
        <v>25.955707756626012</v>
      </c>
      <c r="AL187" s="162">
        <f t="shared" si="184"/>
        <v>25.404217275136354</v>
      </c>
      <c r="AM187" s="162">
        <f t="shared" si="184"/>
        <v>33.161975640535282</v>
      </c>
    </row>
    <row r="188" spans="2:40" outlineLevel="1"/>
    <row r="189" spans="2:40" outlineLevel="1">
      <c r="B189" s="157" t="s">
        <v>336</v>
      </c>
    </row>
    <row r="190" spans="2:40" outlineLevel="1"/>
    <row r="191" spans="2:40" outlineLevel="1">
      <c r="E191" s="110" t="s">
        <v>337</v>
      </c>
      <c r="G191" s="111" t="s">
        <v>160</v>
      </c>
      <c r="J191" s="158">
        <f>J187+J181+J171+J157</f>
        <v>0</v>
      </c>
      <c r="K191" s="158">
        <f t="shared" ref="K191:AM191" si="185">K187+K181+K171+K157</f>
        <v>0</v>
      </c>
      <c r="L191" s="158">
        <f t="shared" si="185"/>
        <v>0</v>
      </c>
      <c r="M191" s="158">
        <f t="shared" si="185"/>
        <v>0</v>
      </c>
      <c r="N191" s="158">
        <f t="shared" si="185"/>
        <v>0</v>
      </c>
      <c r="O191" s="158">
        <f t="shared" si="185"/>
        <v>10.34237121720439</v>
      </c>
      <c r="P191" s="158">
        <f t="shared" si="185"/>
        <v>11.855973363530275</v>
      </c>
      <c r="Q191" s="158">
        <f t="shared" si="185"/>
        <v>13.644120760026816</v>
      </c>
      <c r="R191" s="158">
        <f t="shared" si="185"/>
        <v>15.534401486403876</v>
      </c>
      <c r="S191" s="158">
        <f t="shared" si="185"/>
        <v>17.878847598332097</v>
      </c>
      <c r="T191" s="158">
        <f t="shared" si="185"/>
        <v>22.876294553801912</v>
      </c>
      <c r="U191" s="158">
        <f t="shared" si="185"/>
        <v>28.466542668275324</v>
      </c>
      <c r="V191" s="158">
        <f t="shared" si="185"/>
        <v>34.898091366435423</v>
      </c>
      <c r="W191" s="158">
        <f t="shared" si="185"/>
        <v>41.438137644407746</v>
      </c>
      <c r="X191" s="158">
        <f t="shared" si="185"/>
        <v>47.249345417949598</v>
      </c>
      <c r="Y191" s="158">
        <f t="shared" si="185"/>
        <v>50.513750529815184</v>
      </c>
      <c r="Z191" s="158">
        <f t="shared" si="185"/>
        <v>52.782964692048637</v>
      </c>
      <c r="AA191" s="158">
        <f t="shared" si="185"/>
        <v>55.444862545996742</v>
      </c>
      <c r="AB191" s="158">
        <f t="shared" si="185"/>
        <v>57.973510089564499</v>
      </c>
      <c r="AC191" s="158">
        <f t="shared" si="185"/>
        <v>61.25473443130474</v>
      </c>
      <c r="AD191" s="158">
        <f t="shared" si="185"/>
        <v>63.949124392771886</v>
      </c>
      <c r="AE191" s="158">
        <f t="shared" si="185"/>
        <v>67.023867107061562</v>
      </c>
      <c r="AF191" s="158">
        <f t="shared" si="185"/>
        <v>72.198238530638974</v>
      </c>
      <c r="AG191" s="158">
        <f t="shared" si="185"/>
        <v>78.908850474258685</v>
      </c>
      <c r="AH191" s="158">
        <f t="shared" si="185"/>
        <v>90.217015340269086</v>
      </c>
      <c r="AI191" s="158">
        <f t="shared" si="185"/>
        <v>94.908992919851983</v>
      </c>
      <c r="AJ191" s="158">
        <f t="shared" si="185"/>
        <v>98.452869105114587</v>
      </c>
      <c r="AK191" s="158">
        <f t="shared" si="185"/>
        <v>115.55156847235372</v>
      </c>
      <c r="AL191" s="158">
        <f t="shared" si="185"/>
        <v>116.43818499932689</v>
      </c>
      <c r="AM191" s="158">
        <f t="shared" si="185"/>
        <v>125.6040069936748</v>
      </c>
    </row>
    <row r="192" spans="2:40" outlineLevel="1">
      <c r="E192" s="146" t="str">
        <f>Inputs!E$43</f>
        <v>Multiplier to account for retail margin</v>
      </c>
      <c r="F192" s="147"/>
      <c r="G192" s="147" t="str">
        <f>Inputs!G$43</f>
        <v>n</v>
      </c>
      <c r="H192" s="146"/>
      <c r="I192" s="146"/>
      <c r="J192" s="174">
        <f>Inputs!J$43</f>
        <v>1.01</v>
      </c>
      <c r="K192" s="174">
        <f>Inputs!K$43</f>
        <v>1.01</v>
      </c>
      <c r="L192" s="174">
        <f>Inputs!L$43</f>
        <v>1.01</v>
      </c>
      <c r="M192" s="174">
        <f>Inputs!M$43</f>
        <v>1.01</v>
      </c>
      <c r="N192" s="174">
        <f>Inputs!N$43</f>
        <v>1.01</v>
      </c>
      <c r="O192" s="174">
        <f>Inputs!O$43</f>
        <v>1.01</v>
      </c>
      <c r="P192" s="174">
        <f>Inputs!P$43</f>
        <v>1.01</v>
      </c>
      <c r="Q192" s="174">
        <f>Inputs!Q$43</f>
        <v>1.01</v>
      </c>
      <c r="R192" s="174">
        <f>Inputs!R$43</f>
        <v>1.01</v>
      </c>
      <c r="S192" s="174">
        <f>Inputs!S$43</f>
        <v>1.01</v>
      </c>
      <c r="T192" s="174">
        <f>Inputs!T$43</f>
        <v>1.01</v>
      </c>
      <c r="U192" s="174">
        <f>Inputs!U$43</f>
        <v>1.01</v>
      </c>
      <c r="V192" s="174">
        <f>Inputs!V$43</f>
        <v>1.01</v>
      </c>
      <c r="W192" s="174">
        <f>Inputs!W$43</f>
        <v>1.01</v>
      </c>
      <c r="X192" s="174">
        <f>Inputs!X$43</f>
        <v>1.01</v>
      </c>
      <c r="Y192" s="174">
        <f>Inputs!Y$43</f>
        <v>1.01</v>
      </c>
      <c r="Z192" s="174">
        <f>Inputs!Z$43</f>
        <v>1.01</v>
      </c>
      <c r="AA192" s="174">
        <f>Inputs!AA$43</f>
        <v>1.01</v>
      </c>
      <c r="AB192" s="174">
        <f>Inputs!AB$43</f>
        <v>1.01</v>
      </c>
      <c r="AC192" s="174">
        <f>Inputs!AC$43</f>
        <v>1.01</v>
      </c>
      <c r="AD192" s="174">
        <f>Inputs!AD$43</f>
        <v>1.01</v>
      </c>
      <c r="AE192" s="174">
        <f>Inputs!AE$43</f>
        <v>1.01</v>
      </c>
      <c r="AF192" s="174">
        <f>Inputs!AF$43</f>
        <v>1.01</v>
      </c>
      <c r="AG192" s="174">
        <f>Inputs!AG$43</f>
        <v>1.01</v>
      </c>
      <c r="AH192" s="174">
        <f>Inputs!AH$43</f>
        <v>1.01</v>
      </c>
      <c r="AI192" s="174">
        <f>Inputs!AI$43</f>
        <v>1.01</v>
      </c>
      <c r="AJ192" s="174">
        <f>Inputs!AJ$43</f>
        <v>1.01</v>
      </c>
      <c r="AK192" s="174">
        <f>Inputs!AK$43</f>
        <v>1.01</v>
      </c>
      <c r="AL192" s="174">
        <f>Inputs!AL$43</f>
        <v>1.01</v>
      </c>
      <c r="AM192" s="174">
        <f>Inputs!AM$43</f>
        <v>1.01</v>
      </c>
    </row>
    <row r="193" spans="2:39" outlineLevel="1">
      <c r="E193" s="153" t="s">
        <v>338</v>
      </c>
      <c r="F193" s="154"/>
      <c r="G193" s="154" t="s">
        <v>160</v>
      </c>
      <c r="H193" s="153"/>
      <c r="I193" s="153"/>
      <c r="J193" s="162">
        <f>( J191 * J192 ) - J191</f>
        <v>0</v>
      </c>
      <c r="K193" s="162">
        <f t="shared" ref="K193:AM193" si="186">( K191 * K192 ) - K191</f>
        <v>0</v>
      </c>
      <c r="L193" s="162">
        <f t="shared" si="186"/>
        <v>0</v>
      </c>
      <c r="M193" s="162">
        <f t="shared" si="186"/>
        <v>0</v>
      </c>
      <c r="N193" s="162">
        <f t="shared" si="186"/>
        <v>0</v>
      </c>
      <c r="O193" s="162">
        <f t="shared" si="186"/>
        <v>0.10342371217204338</v>
      </c>
      <c r="P193" s="162">
        <f t="shared" si="186"/>
        <v>0.11855973363530303</v>
      </c>
      <c r="Q193" s="162">
        <f t="shared" si="186"/>
        <v>0.13644120760026901</v>
      </c>
      <c r="R193" s="162">
        <f t="shared" si="186"/>
        <v>0.15534401486403837</v>
      </c>
      <c r="S193" s="162">
        <f t="shared" si="186"/>
        <v>0.17878847598332115</v>
      </c>
      <c r="T193" s="162">
        <f t="shared" si="186"/>
        <v>0.22876294553801912</v>
      </c>
      <c r="U193" s="162">
        <f t="shared" si="186"/>
        <v>0.28466542668275352</v>
      </c>
      <c r="V193" s="162">
        <f t="shared" si="186"/>
        <v>0.3489809136643558</v>
      </c>
      <c r="W193" s="162">
        <f t="shared" si="186"/>
        <v>0.41438137644407647</v>
      </c>
      <c r="X193" s="162">
        <f t="shared" si="186"/>
        <v>0.47249345417949939</v>
      </c>
      <c r="Y193" s="162">
        <f t="shared" si="186"/>
        <v>0.50513750529815127</v>
      </c>
      <c r="Z193" s="162">
        <f t="shared" si="186"/>
        <v>0.52782964692048751</v>
      </c>
      <c r="AA193" s="162">
        <f t="shared" si="186"/>
        <v>0.55444862545996898</v>
      </c>
      <c r="AB193" s="162">
        <f t="shared" si="186"/>
        <v>0.57973510089564684</v>
      </c>
      <c r="AC193" s="162">
        <f t="shared" si="186"/>
        <v>0.61254734431305025</v>
      </c>
      <c r="AD193" s="162">
        <f t="shared" si="186"/>
        <v>0.63949124392771495</v>
      </c>
      <c r="AE193" s="162">
        <f t="shared" si="186"/>
        <v>0.67023867107062074</v>
      </c>
      <c r="AF193" s="162">
        <f t="shared" si="186"/>
        <v>0.72198238530639003</v>
      </c>
      <c r="AG193" s="162">
        <f t="shared" si="186"/>
        <v>0.78908850474259395</v>
      </c>
      <c r="AH193" s="162">
        <f t="shared" si="186"/>
        <v>0.90217015340269313</v>
      </c>
      <c r="AI193" s="162">
        <f t="shared" si="186"/>
        <v>0.94908992919852153</v>
      </c>
      <c r="AJ193" s="162">
        <f t="shared" si="186"/>
        <v>0.98452869105115326</v>
      </c>
      <c r="AK193" s="162">
        <f t="shared" si="186"/>
        <v>1.1555156847235395</v>
      </c>
      <c r="AL193" s="162">
        <f t="shared" si="186"/>
        <v>1.1643818499932763</v>
      </c>
      <c r="AM193" s="162">
        <f t="shared" si="186"/>
        <v>1.2560400699367449</v>
      </c>
    </row>
    <row r="194" spans="2:39" outlineLevel="1"/>
    <row r="195" spans="2:39" outlineLevel="1">
      <c r="B195" s="157" t="s">
        <v>339</v>
      </c>
    </row>
    <row r="196" spans="2:39" outlineLevel="1">
      <c r="E196" s="148" t="str">
        <f>E187</f>
        <v>Enhancement operating expenditure (post efficiency)</v>
      </c>
      <c r="F196" s="159"/>
      <c r="G196" s="159" t="str">
        <f t="shared" ref="G196" si="187">G187</f>
        <v>%</v>
      </c>
      <c r="H196" s="148"/>
      <c r="I196" s="148"/>
      <c r="J196" s="158">
        <f t="shared" ref="J196:AM196" si="188">J187</f>
        <v>0</v>
      </c>
      <c r="K196" s="158">
        <f t="shared" si="188"/>
        <v>0</v>
      </c>
      <c r="L196" s="158">
        <f t="shared" si="188"/>
        <v>0</v>
      </c>
      <c r="M196" s="158">
        <f t="shared" si="188"/>
        <v>0</v>
      </c>
      <c r="N196" s="158">
        <f t="shared" si="188"/>
        <v>0</v>
      </c>
      <c r="O196" s="158">
        <f t="shared" si="188"/>
        <v>8.2410601400000001</v>
      </c>
      <c r="P196" s="158">
        <f t="shared" si="188"/>
        <v>7.1410601400000004</v>
      </c>
      <c r="Q196" s="158">
        <f t="shared" si="188"/>
        <v>6.1410601400000004</v>
      </c>
      <c r="R196" s="158">
        <f t="shared" si="188"/>
        <v>5.1410601400000004</v>
      </c>
      <c r="S196" s="158">
        <f t="shared" si="188"/>
        <v>5.1410601400000004</v>
      </c>
      <c r="T196" s="158">
        <f t="shared" si="188"/>
        <v>5.9145078683795171</v>
      </c>
      <c r="U196" s="158">
        <f t="shared" si="188"/>
        <v>5.9145078683795171</v>
      </c>
      <c r="V196" s="158">
        <f t="shared" si="188"/>
        <v>5.9144968138711995</v>
      </c>
      <c r="W196" s="158">
        <f t="shared" si="188"/>
        <v>5.9930787918545176</v>
      </c>
      <c r="X196" s="158">
        <f t="shared" si="188"/>
        <v>6.4246326782943148</v>
      </c>
      <c r="Y196" s="158">
        <f t="shared" si="188"/>
        <v>6.8588816085177804</v>
      </c>
      <c r="Z196" s="158">
        <f t="shared" si="188"/>
        <v>6.7763796054766434</v>
      </c>
      <c r="AA196" s="158">
        <f t="shared" si="188"/>
        <v>6.7762937415498818</v>
      </c>
      <c r="AB196" s="158">
        <f t="shared" si="188"/>
        <v>6.7762937415498818</v>
      </c>
      <c r="AC196" s="158">
        <f t="shared" si="188"/>
        <v>7.2573478597744803</v>
      </c>
      <c r="AD196" s="158">
        <f t="shared" si="188"/>
        <v>7.4616765737166215</v>
      </c>
      <c r="AE196" s="158">
        <f t="shared" si="188"/>
        <v>7.409001335174966</v>
      </c>
      <c r="AF196" s="158">
        <f t="shared" si="188"/>
        <v>7.3209545650945493</v>
      </c>
      <c r="AG196" s="158">
        <f t="shared" si="188"/>
        <v>7.3053321442473784</v>
      </c>
      <c r="AH196" s="158">
        <f t="shared" si="188"/>
        <v>12.165303783076752</v>
      </c>
      <c r="AI196" s="158">
        <f t="shared" si="188"/>
        <v>11.490843730502387</v>
      </c>
      <c r="AJ196" s="158">
        <f t="shared" si="188"/>
        <v>11.036205898445488</v>
      </c>
      <c r="AK196" s="158">
        <f t="shared" si="188"/>
        <v>25.955707756626012</v>
      </c>
      <c r="AL196" s="158">
        <f t="shared" si="188"/>
        <v>25.404217275136354</v>
      </c>
      <c r="AM196" s="158">
        <f t="shared" si="188"/>
        <v>33.161975640535282</v>
      </c>
    </row>
    <row r="197" spans="2:39" outlineLevel="1">
      <c r="E197" s="110" t="str">
        <f>E157</f>
        <v>Total draw down charges</v>
      </c>
      <c r="G197" s="111" t="str">
        <f t="shared" ref="G197" si="189">G157</f>
        <v>£m 2022/23p</v>
      </c>
      <c r="J197" s="158">
        <f t="shared" ref="J197:AM197" si="190">J157</f>
        <v>0</v>
      </c>
      <c r="K197" s="158">
        <f t="shared" si="190"/>
        <v>0</v>
      </c>
      <c r="L197" s="158">
        <f t="shared" si="190"/>
        <v>0</v>
      </c>
      <c r="M197" s="158">
        <f t="shared" si="190"/>
        <v>0</v>
      </c>
      <c r="N197" s="158">
        <f t="shared" si="190"/>
        <v>0</v>
      </c>
      <c r="O197" s="158">
        <f t="shared" si="190"/>
        <v>1.1169437038302112</v>
      </c>
      <c r="P197" s="158">
        <f t="shared" si="190"/>
        <v>1.9302131555934352</v>
      </c>
      <c r="Q197" s="158">
        <f t="shared" si="190"/>
        <v>2.8400620066956694</v>
      </c>
      <c r="R197" s="158">
        <f t="shared" si="190"/>
        <v>3.6882438536018478</v>
      </c>
      <c r="S197" s="158">
        <f t="shared" si="190"/>
        <v>4.347230808702542</v>
      </c>
      <c r="T197" s="158">
        <f t="shared" si="190"/>
        <v>6.3192296713442682</v>
      </c>
      <c r="U197" s="158">
        <f t="shared" si="190"/>
        <v>8.441170443291206</v>
      </c>
      <c r="V197" s="158">
        <f t="shared" si="190"/>
        <v>10.730094863574305</v>
      </c>
      <c r="W197" s="158">
        <f t="shared" si="190"/>
        <v>12.966727814527863</v>
      </c>
      <c r="X197" s="158">
        <f t="shared" si="190"/>
        <v>15.025460613812045</v>
      </c>
      <c r="Y197" s="158">
        <f t="shared" si="190"/>
        <v>15.837128420860013</v>
      </c>
      <c r="Z197" s="158">
        <f t="shared" si="190"/>
        <v>16.717443302286362</v>
      </c>
      <c r="AA197" s="158">
        <f t="shared" si="190"/>
        <v>17.687583584374355</v>
      </c>
      <c r="AB197" s="158">
        <f t="shared" si="190"/>
        <v>18.590335631115664</v>
      </c>
      <c r="AC197" s="158">
        <f t="shared" si="190"/>
        <v>19.652266162070497</v>
      </c>
      <c r="AD197" s="158">
        <f t="shared" si="190"/>
        <v>20.439539708199881</v>
      </c>
      <c r="AE197" s="158">
        <f t="shared" si="190"/>
        <v>21.565901052957905</v>
      </c>
      <c r="AF197" s="158">
        <f t="shared" si="190"/>
        <v>23.309294949541947</v>
      </c>
      <c r="AG197" s="158">
        <f t="shared" si="190"/>
        <v>25.24711620643706</v>
      </c>
      <c r="AH197" s="158">
        <f t="shared" si="190"/>
        <v>27.068386684665743</v>
      </c>
      <c r="AI197" s="158">
        <f t="shared" si="190"/>
        <v>28.653655935352312</v>
      </c>
      <c r="AJ197" s="158">
        <f t="shared" si="190"/>
        <v>29.842338347431365</v>
      </c>
      <c r="AK197" s="158">
        <f t="shared" si="190"/>
        <v>30.535395307823137</v>
      </c>
      <c r="AL197" s="158">
        <f t="shared" si="190"/>
        <v>31.232661079589015</v>
      </c>
      <c r="AM197" s="158">
        <f t="shared" si="190"/>
        <v>31.926134897523209</v>
      </c>
    </row>
    <row r="198" spans="2:39" outlineLevel="1">
      <c r="E198" s="110" t="str">
        <f>E171</f>
        <v>Allowed return on capital</v>
      </c>
      <c r="G198" s="111" t="str">
        <f t="shared" ref="G198" si="191">G171</f>
        <v>£m 2022/23p</v>
      </c>
      <c r="J198" s="158">
        <f t="shared" ref="J198:AM198" si="192">J171</f>
        <v>0</v>
      </c>
      <c r="K198" s="158">
        <f t="shared" si="192"/>
        <v>0</v>
      </c>
      <c r="L198" s="158">
        <f t="shared" si="192"/>
        <v>0</v>
      </c>
      <c r="M198" s="158">
        <f t="shared" si="192"/>
        <v>0</v>
      </c>
      <c r="N198" s="158">
        <f t="shared" si="192"/>
        <v>0</v>
      </c>
      <c r="O198" s="158">
        <f t="shared" si="192"/>
        <v>0.82563142456468386</v>
      </c>
      <c r="P198" s="158">
        <f t="shared" si="192"/>
        <v>2.335648200320954</v>
      </c>
      <c r="Q198" s="158">
        <f t="shared" si="192"/>
        <v>3.9110583020149572</v>
      </c>
      <c r="R198" s="158">
        <f t="shared" si="192"/>
        <v>5.6238548173852374</v>
      </c>
      <c r="S198" s="158">
        <f t="shared" si="192"/>
        <v>7.0375221963914472</v>
      </c>
      <c r="T198" s="158">
        <f t="shared" si="192"/>
        <v>8.9263721515119059</v>
      </c>
      <c r="U198" s="158">
        <f t="shared" si="192"/>
        <v>11.83539129364655</v>
      </c>
      <c r="V198" s="158">
        <f t="shared" si="192"/>
        <v>15.309998440778358</v>
      </c>
      <c r="W198" s="158">
        <f t="shared" si="192"/>
        <v>18.853546936593592</v>
      </c>
      <c r="X198" s="158">
        <f t="shared" si="192"/>
        <v>21.638946862236736</v>
      </c>
      <c r="Y198" s="158">
        <f t="shared" si="192"/>
        <v>23.331940227580571</v>
      </c>
      <c r="Z198" s="158">
        <f t="shared" si="192"/>
        <v>24.566068024731912</v>
      </c>
      <c r="AA198" s="158">
        <f t="shared" si="192"/>
        <v>25.934581381582017</v>
      </c>
      <c r="AB198" s="158">
        <f t="shared" si="192"/>
        <v>27.295639423502301</v>
      </c>
      <c r="AC198" s="158">
        <f t="shared" si="192"/>
        <v>28.750742237282633</v>
      </c>
      <c r="AD198" s="158">
        <f t="shared" si="192"/>
        <v>30.176167733073189</v>
      </c>
      <c r="AE198" s="158">
        <f t="shared" si="192"/>
        <v>31.851277968676865</v>
      </c>
      <c r="AF198" s="158">
        <f t="shared" si="192"/>
        <v>34.797098489487624</v>
      </c>
      <c r="AG198" s="158">
        <f t="shared" si="192"/>
        <v>38.805540717673921</v>
      </c>
      <c r="AH198" s="158">
        <f t="shared" si="192"/>
        <v>42.678797288651261</v>
      </c>
      <c r="AI198" s="158">
        <f t="shared" si="192"/>
        <v>45.844061995700713</v>
      </c>
      <c r="AJ198" s="158">
        <f t="shared" si="192"/>
        <v>48.196208188502752</v>
      </c>
      <c r="AK198" s="158">
        <f t="shared" si="192"/>
        <v>49.440275564994636</v>
      </c>
      <c r="AL198" s="158">
        <f t="shared" si="192"/>
        <v>50.060443297152496</v>
      </c>
      <c r="AM198" s="158">
        <f t="shared" si="192"/>
        <v>50.658635623076492</v>
      </c>
    </row>
    <row r="199" spans="2:39" outlineLevel="1">
      <c r="E199" s="110" t="str">
        <f>E181</f>
        <v>Allowed Tax</v>
      </c>
      <c r="G199" s="111" t="str">
        <f>G181</f>
        <v>£m 2022/23p</v>
      </c>
      <c r="J199" s="158">
        <f>J181</f>
        <v>0</v>
      </c>
      <c r="K199" s="158">
        <f t="shared" ref="K199:AM199" si="193">K181</f>
        <v>0</v>
      </c>
      <c r="L199" s="158">
        <f t="shared" si="193"/>
        <v>0</v>
      </c>
      <c r="M199" s="158">
        <f t="shared" si="193"/>
        <v>0</v>
      </c>
      <c r="N199" s="158">
        <f t="shared" si="193"/>
        <v>0</v>
      </c>
      <c r="O199" s="158">
        <f t="shared" si="193"/>
        <v>0.1587359488094949</v>
      </c>
      <c r="P199" s="158">
        <f t="shared" si="193"/>
        <v>0.449051867615886</v>
      </c>
      <c r="Q199" s="158">
        <f t="shared" si="193"/>
        <v>0.75194031131618799</v>
      </c>
      <c r="R199" s="158">
        <f t="shared" si="193"/>
        <v>1.0812426754167899</v>
      </c>
      <c r="S199" s="158">
        <f t="shared" si="193"/>
        <v>1.3530344532381076</v>
      </c>
      <c r="T199" s="158">
        <f t="shared" si="193"/>
        <v>1.7161848625662204</v>
      </c>
      <c r="U199" s="158">
        <f t="shared" si="193"/>
        <v>2.2754730629580511</v>
      </c>
      <c r="V199" s="158">
        <f t="shared" si="193"/>
        <v>2.9435012482115659</v>
      </c>
      <c r="W199" s="158">
        <f t="shared" si="193"/>
        <v>3.6247841014317701</v>
      </c>
      <c r="X199" s="158">
        <f t="shared" si="193"/>
        <v>4.1603052636065048</v>
      </c>
      <c r="Y199" s="158">
        <f t="shared" si="193"/>
        <v>4.4858002728568209</v>
      </c>
      <c r="Z199" s="158">
        <f t="shared" si="193"/>
        <v>4.7230737595537189</v>
      </c>
      <c r="AA199" s="158">
        <f t="shared" si="193"/>
        <v>5.0464038384904946</v>
      </c>
      <c r="AB199" s="158">
        <f t="shared" si="193"/>
        <v>5.3112412933966553</v>
      </c>
      <c r="AC199" s="158">
        <f t="shared" si="193"/>
        <v>5.5943781721771311</v>
      </c>
      <c r="AD199" s="158">
        <f t="shared" si="193"/>
        <v>5.8717403777821984</v>
      </c>
      <c r="AE199" s="158">
        <f t="shared" si="193"/>
        <v>6.1976867502518296</v>
      </c>
      <c r="AF199" s="158">
        <f t="shared" si="193"/>
        <v>6.7708905265148518</v>
      </c>
      <c r="AG199" s="158">
        <f t="shared" si="193"/>
        <v>7.550861405900327</v>
      </c>
      <c r="AH199" s="158">
        <f t="shared" si="193"/>
        <v>8.3045275838753305</v>
      </c>
      <c r="AI199" s="158">
        <f t="shared" si="193"/>
        <v>8.9204312582965635</v>
      </c>
      <c r="AJ199" s="158">
        <f t="shared" si="193"/>
        <v>9.3781166707349772</v>
      </c>
      <c r="AK199" s="158">
        <f t="shared" si="193"/>
        <v>9.6201898429099462</v>
      </c>
      <c r="AL199" s="158">
        <f t="shared" si="193"/>
        <v>9.7408633474490234</v>
      </c>
      <c r="AM199" s="158">
        <f t="shared" si="193"/>
        <v>9.8572608325398061</v>
      </c>
    </row>
    <row r="200" spans="2:39" outlineLevel="1">
      <c r="E200" s="110" t="str">
        <f>E193</f>
        <v>Allowed retail margin</v>
      </c>
      <c r="F200" s="110"/>
      <c r="G200" s="111" t="str">
        <f t="shared" ref="G200" si="194">G193</f>
        <v>£m 2022/23p</v>
      </c>
      <c r="J200" s="158">
        <f t="shared" ref="J200:AM200" si="195">J193</f>
        <v>0</v>
      </c>
      <c r="K200" s="158">
        <f t="shared" si="195"/>
        <v>0</v>
      </c>
      <c r="L200" s="158">
        <f t="shared" si="195"/>
        <v>0</v>
      </c>
      <c r="M200" s="158">
        <f t="shared" si="195"/>
        <v>0</v>
      </c>
      <c r="N200" s="158">
        <f t="shared" si="195"/>
        <v>0</v>
      </c>
      <c r="O200" s="158">
        <f t="shared" si="195"/>
        <v>0.10342371217204338</v>
      </c>
      <c r="P200" s="158">
        <f t="shared" si="195"/>
        <v>0.11855973363530303</v>
      </c>
      <c r="Q200" s="158">
        <f t="shared" si="195"/>
        <v>0.13644120760026901</v>
      </c>
      <c r="R200" s="158">
        <f t="shared" si="195"/>
        <v>0.15534401486403837</v>
      </c>
      <c r="S200" s="158">
        <f t="shared" si="195"/>
        <v>0.17878847598332115</v>
      </c>
      <c r="T200" s="158">
        <f t="shared" si="195"/>
        <v>0.22876294553801912</v>
      </c>
      <c r="U200" s="158">
        <f t="shared" si="195"/>
        <v>0.28466542668275352</v>
      </c>
      <c r="V200" s="158">
        <f t="shared" si="195"/>
        <v>0.3489809136643558</v>
      </c>
      <c r="W200" s="158">
        <f t="shared" si="195"/>
        <v>0.41438137644407647</v>
      </c>
      <c r="X200" s="158">
        <f t="shared" si="195"/>
        <v>0.47249345417949939</v>
      </c>
      <c r="Y200" s="158">
        <f t="shared" si="195"/>
        <v>0.50513750529815127</v>
      </c>
      <c r="Z200" s="158">
        <f t="shared" si="195"/>
        <v>0.52782964692048751</v>
      </c>
      <c r="AA200" s="158">
        <f t="shared" si="195"/>
        <v>0.55444862545996898</v>
      </c>
      <c r="AB200" s="158">
        <f t="shared" si="195"/>
        <v>0.57973510089564684</v>
      </c>
      <c r="AC200" s="158">
        <f t="shared" si="195"/>
        <v>0.61254734431305025</v>
      </c>
      <c r="AD200" s="158">
        <f t="shared" si="195"/>
        <v>0.63949124392771495</v>
      </c>
      <c r="AE200" s="158">
        <f t="shared" si="195"/>
        <v>0.67023867107062074</v>
      </c>
      <c r="AF200" s="158">
        <f t="shared" si="195"/>
        <v>0.72198238530639003</v>
      </c>
      <c r="AG200" s="158">
        <f t="shared" si="195"/>
        <v>0.78908850474259395</v>
      </c>
      <c r="AH200" s="158">
        <f t="shared" si="195"/>
        <v>0.90217015340269313</v>
      </c>
      <c r="AI200" s="158">
        <f t="shared" si="195"/>
        <v>0.94908992919852153</v>
      </c>
      <c r="AJ200" s="158">
        <f t="shared" si="195"/>
        <v>0.98452869105115326</v>
      </c>
      <c r="AK200" s="158">
        <f t="shared" si="195"/>
        <v>1.1555156847235395</v>
      </c>
      <c r="AL200" s="158">
        <f t="shared" si="195"/>
        <v>1.1643818499932763</v>
      </c>
      <c r="AM200" s="158">
        <f t="shared" si="195"/>
        <v>1.2560400699367449</v>
      </c>
    </row>
    <row r="201" spans="2:39" outlineLevel="1">
      <c r="E201" s="153" t="s">
        <v>340</v>
      </c>
      <c r="F201" s="154"/>
      <c r="G201" s="154" t="s">
        <v>160</v>
      </c>
      <c r="H201" s="153"/>
      <c r="I201" s="153"/>
      <c r="J201" s="164">
        <f>SUM(J196:J200)</f>
        <v>0</v>
      </c>
      <c r="K201" s="164">
        <f t="shared" ref="K201:AM201" si="196">SUM(K196:K200)</f>
        <v>0</v>
      </c>
      <c r="L201" s="164">
        <f t="shared" si="196"/>
        <v>0</v>
      </c>
      <c r="M201" s="164">
        <f t="shared" si="196"/>
        <v>0</v>
      </c>
      <c r="N201" s="164">
        <f t="shared" si="196"/>
        <v>0</v>
      </c>
      <c r="O201" s="164">
        <f t="shared" si="196"/>
        <v>10.445794929376433</v>
      </c>
      <c r="P201" s="164">
        <f t="shared" si="196"/>
        <v>11.974533097165578</v>
      </c>
      <c r="Q201" s="164">
        <f t="shared" si="196"/>
        <v>13.780561967627085</v>
      </c>
      <c r="R201" s="164">
        <f t="shared" si="196"/>
        <v>15.689745501267913</v>
      </c>
      <c r="S201" s="164">
        <f t="shared" si="196"/>
        <v>18.057636074315415</v>
      </c>
      <c r="T201" s="164">
        <f t="shared" si="196"/>
        <v>23.105057499339928</v>
      </c>
      <c r="U201" s="164">
        <f t="shared" si="196"/>
        <v>28.751208094958077</v>
      </c>
      <c r="V201" s="164">
        <f t="shared" si="196"/>
        <v>35.247072280099786</v>
      </c>
      <c r="W201" s="164">
        <f t="shared" si="196"/>
        <v>41.852519020851823</v>
      </c>
      <c r="X201" s="164">
        <f t="shared" si="196"/>
        <v>47.721838872129098</v>
      </c>
      <c r="Y201" s="164">
        <f t="shared" si="196"/>
        <v>51.018888035113335</v>
      </c>
      <c r="Z201" s="164">
        <f t="shared" si="196"/>
        <v>53.310794338969124</v>
      </c>
      <c r="AA201" s="164">
        <f t="shared" si="196"/>
        <v>55.999311171456711</v>
      </c>
      <c r="AB201" s="164">
        <f t="shared" si="196"/>
        <v>58.553245190460153</v>
      </c>
      <c r="AC201" s="164">
        <f t="shared" si="196"/>
        <v>61.867281775617791</v>
      </c>
      <c r="AD201" s="164">
        <f t="shared" si="196"/>
        <v>64.5886156366996</v>
      </c>
      <c r="AE201" s="164">
        <f t="shared" si="196"/>
        <v>67.694105778132183</v>
      </c>
      <c r="AF201" s="164">
        <f t="shared" si="196"/>
        <v>72.920220915945364</v>
      </c>
      <c r="AG201" s="164">
        <f t="shared" si="196"/>
        <v>79.697938979001279</v>
      </c>
      <c r="AH201" s="164">
        <f t="shared" si="196"/>
        <v>91.119185493671765</v>
      </c>
      <c r="AI201" s="164">
        <f t="shared" si="196"/>
        <v>95.85808284905049</v>
      </c>
      <c r="AJ201" s="164">
        <f t="shared" si="196"/>
        <v>99.43739779616574</v>
      </c>
      <c r="AK201" s="164">
        <f t="shared" si="196"/>
        <v>116.70708415707728</v>
      </c>
      <c r="AL201" s="164">
        <f t="shared" si="196"/>
        <v>117.60256684932017</v>
      </c>
      <c r="AM201" s="164">
        <f t="shared" si="196"/>
        <v>126.86004706361153</v>
      </c>
    </row>
    <row r="202" spans="2:39" outlineLevel="1"/>
    <row r="203" spans="2:39" outlineLevel="1">
      <c r="B203" s="157" t="s">
        <v>341</v>
      </c>
    </row>
    <row r="204" spans="2:39" outlineLevel="1"/>
    <row r="205" spans="2:39" outlineLevel="1">
      <c r="E205" s="110" t="str">
        <f>E$95</f>
        <v>Total new allowed revenue</v>
      </c>
      <c r="F205" s="110"/>
      <c r="G205" s="111" t="str">
        <f>G$95</f>
        <v>£m 2022/23p</v>
      </c>
      <c r="J205" s="158">
        <f>J201</f>
        <v>0</v>
      </c>
      <c r="K205" s="158">
        <f t="shared" ref="K205:AM205" si="197">K201</f>
        <v>0</v>
      </c>
      <c r="L205" s="158">
        <f t="shared" si="197"/>
        <v>0</v>
      </c>
      <c r="M205" s="158">
        <f t="shared" si="197"/>
        <v>0</v>
      </c>
      <c r="N205" s="158">
        <f t="shared" si="197"/>
        <v>0</v>
      </c>
      <c r="O205" s="158">
        <f t="shared" si="197"/>
        <v>10.445794929376433</v>
      </c>
      <c r="P205" s="158">
        <f t="shared" si="197"/>
        <v>11.974533097165578</v>
      </c>
      <c r="Q205" s="158">
        <f t="shared" si="197"/>
        <v>13.780561967627085</v>
      </c>
      <c r="R205" s="158">
        <f t="shared" si="197"/>
        <v>15.689745501267913</v>
      </c>
      <c r="S205" s="158">
        <f t="shared" si="197"/>
        <v>18.057636074315415</v>
      </c>
      <c r="T205" s="158">
        <f t="shared" si="197"/>
        <v>23.105057499339928</v>
      </c>
      <c r="U205" s="158">
        <f t="shared" si="197"/>
        <v>28.751208094958077</v>
      </c>
      <c r="V205" s="158">
        <f t="shared" si="197"/>
        <v>35.247072280099786</v>
      </c>
      <c r="W205" s="158">
        <f t="shared" si="197"/>
        <v>41.852519020851823</v>
      </c>
      <c r="X205" s="158">
        <f t="shared" si="197"/>
        <v>47.721838872129098</v>
      </c>
      <c r="Y205" s="158">
        <f t="shared" si="197"/>
        <v>51.018888035113335</v>
      </c>
      <c r="Z205" s="158">
        <f t="shared" si="197"/>
        <v>53.310794338969124</v>
      </c>
      <c r="AA205" s="158">
        <f t="shared" si="197"/>
        <v>55.999311171456711</v>
      </c>
      <c r="AB205" s="158">
        <f t="shared" si="197"/>
        <v>58.553245190460153</v>
      </c>
      <c r="AC205" s="158">
        <f t="shared" si="197"/>
        <v>61.867281775617791</v>
      </c>
      <c r="AD205" s="158">
        <f t="shared" si="197"/>
        <v>64.5886156366996</v>
      </c>
      <c r="AE205" s="158">
        <f t="shared" si="197"/>
        <v>67.694105778132183</v>
      </c>
      <c r="AF205" s="158">
        <f t="shared" si="197"/>
        <v>72.920220915945364</v>
      </c>
      <c r="AG205" s="158">
        <f t="shared" si="197"/>
        <v>79.697938979001279</v>
      </c>
      <c r="AH205" s="158">
        <f t="shared" si="197"/>
        <v>91.119185493671765</v>
      </c>
      <c r="AI205" s="158">
        <f t="shared" si="197"/>
        <v>95.85808284905049</v>
      </c>
      <c r="AJ205" s="158">
        <f t="shared" si="197"/>
        <v>99.43739779616574</v>
      </c>
      <c r="AK205" s="158">
        <f t="shared" si="197"/>
        <v>116.70708415707728</v>
      </c>
      <c r="AL205" s="158">
        <f t="shared" si="197"/>
        <v>117.60256684932017</v>
      </c>
      <c r="AM205" s="158">
        <f t="shared" si="197"/>
        <v>126.86004706361153</v>
      </c>
    </row>
    <row r="206" spans="2:39" outlineLevel="1">
      <c r="E206" s="146" t="str">
        <f>Inputs!E$79</f>
        <v xml:space="preserve">% wholesale revenue accounted for by non-residential customers </v>
      </c>
      <c r="F206" s="146"/>
      <c r="G206" s="147" t="str">
        <f>Inputs!G$79</f>
        <v>%</v>
      </c>
      <c r="H206" s="146"/>
      <c r="I206" s="146"/>
      <c r="J206" s="173">
        <f>Inputs!J$79</f>
        <v>13.936784491856299</v>
      </c>
      <c r="K206" s="173">
        <f>Inputs!K$79</f>
        <v>18</v>
      </c>
      <c r="L206" s="173">
        <f>Inputs!L$79</f>
        <v>18.899999999999999</v>
      </c>
      <c r="M206" s="173">
        <f>Inputs!M$79</f>
        <v>19.899999999999999</v>
      </c>
      <c r="N206" s="173">
        <f>Inputs!N$79</f>
        <v>19.899999999999999</v>
      </c>
      <c r="O206" s="173">
        <f>Inputs!O$79</f>
        <v>19.899999999999999</v>
      </c>
      <c r="P206" s="173">
        <f>Inputs!P$79</f>
        <v>20</v>
      </c>
      <c r="Q206" s="173">
        <f>Inputs!Q$79</f>
        <v>20</v>
      </c>
      <c r="R206" s="173">
        <f>Inputs!R$79</f>
        <v>19.399999999999999</v>
      </c>
      <c r="S206" s="173">
        <f>Inputs!S$79</f>
        <v>19.399999999999999</v>
      </c>
      <c r="T206" s="173">
        <f>Inputs!T$79</f>
        <v>19.399999999999999</v>
      </c>
      <c r="U206" s="173">
        <f>Inputs!U$79</f>
        <v>19.399999999999999</v>
      </c>
      <c r="V206" s="173">
        <f>Inputs!V$79</f>
        <v>19.399999999999999</v>
      </c>
      <c r="W206" s="173">
        <f>Inputs!W$79</f>
        <v>19.399999999999999</v>
      </c>
      <c r="X206" s="173">
        <f>Inputs!X$79</f>
        <v>19.399999999999999</v>
      </c>
      <c r="Y206" s="173">
        <f>Inputs!Y$79</f>
        <v>19.399999999999999</v>
      </c>
      <c r="Z206" s="173">
        <f>Inputs!Z$79</f>
        <v>19.399999999999999</v>
      </c>
      <c r="AA206" s="173">
        <f>Inputs!AA$79</f>
        <v>19.399999999999999</v>
      </c>
      <c r="AB206" s="173">
        <f>Inputs!AB$79</f>
        <v>19.399999999999999</v>
      </c>
      <c r="AC206" s="173">
        <f>Inputs!AC$79</f>
        <v>19.399999999999999</v>
      </c>
      <c r="AD206" s="173">
        <f>Inputs!AD$79</f>
        <v>19.399999999999999</v>
      </c>
      <c r="AE206" s="173">
        <f>Inputs!AE$79</f>
        <v>19.399999999999999</v>
      </c>
      <c r="AF206" s="173">
        <f>Inputs!AF$79</f>
        <v>19.399999999999999</v>
      </c>
      <c r="AG206" s="173">
        <f>Inputs!AG$79</f>
        <v>19.399999999999999</v>
      </c>
      <c r="AH206" s="173">
        <f>Inputs!AH$79</f>
        <v>19.399999999999999</v>
      </c>
      <c r="AI206" s="173">
        <f>Inputs!AI$79</f>
        <v>19.399999999999999</v>
      </c>
      <c r="AJ206" s="173">
        <f>Inputs!AJ$79</f>
        <v>19.399999999999999</v>
      </c>
      <c r="AK206" s="173">
        <f>Inputs!AK$79</f>
        <v>19.399999999999999</v>
      </c>
      <c r="AL206" s="173">
        <f>Inputs!AL$79</f>
        <v>19.399999999999999</v>
      </c>
      <c r="AM206" s="173">
        <f>Inputs!AM$79</f>
        <v>19.399999999999999</v>
      </c>
    </row>
    <row r="207" spans="2:39" outlineLevel="1">
      <c r="E207" s="146" t="str">
        <f>Inputs!E$78</f>
        <v>Average number of residential billed properties</v>
      </c>
      <c r="F207" s="146"/>
      <c r="G207" s="147" t="str">
        <f>Inputs!G$78</f>
        <v>000s</v>
      </c>
      <c r="H207" s="146"/>
      <c r="I207" s="146"/>
      <c r="J207" s="146">
        <f>Inputs!J$78</f>
        <v>1398.453</v>
      </c>
      <c r="K207" s="146">
        <f>Inputs!K$78</f>
        <v>1417.202</v>
      </c>
      <c r="L207" s="146">
        <f>Inputs!L$78</f>
        <v>1435.7470000000001</v>
      </c>
      <c r="M207" s="146">
        <f>Inputs!M$78</f>
        <v>1443</v>
      </c>
      <c r="N207" s="146">
        <f>Inputs!N$78</f>
        <v>1455.6</v>
      </c>
      <c r="O207" s="146">
        <f>Inputs!O$78</f>
        <v>1467.3000000000002</v>
      </c>
      <c r="P207" s="146">
        <f>Inputs!P$78</f>
        <v>1478.9</v>
      </c>
      <c r="Q207" s="146">
        <f>Inputs!Q$78</f>
        <v>1490.3000000000002</v>
      </c>
      <c r="R207" s="146">
        <f>Inputs!R$78</f>
        <v>1501.6</v>
      </c>
      <c r="S207" s="146">
        <f>Inputs!S$78</f>
        <v>1512.8</v>
      </c>
      <c r="T207" s="146">
        <f>Inputs!T$78</f>
        <v>1524.146</v>
      </c>
      <c r="U207" s="146">
        <f>Inputs!U$78</f>
        <v>1535.5770950000001</v>
      </c>
      <c r="V207" s="146">
        <f>Inputs!V$78</f>
        <v>1547.0939232125002</v>
      </c>
      <c r="W207" s="146">
        <f>Inputs!W$78</f>
        <v>1558.6971276365939</v>
      </c>
      <c r="X207" s="146">
        <f>Inputs!X$78</f>
        <v>1570.3873560938684</v>
      </c>
      <c r="Y207" s="146">
        <f>Inputs!Y$78</f>
        <v>1582.1652612645726</v>
      </c>
      <c r="Z207" s="146">
        <f>Inputs!Z$78</f>
        <v>1594.031500724057</v>
      </c>
      <c r="AA207" s="146">
        <f>Inputs!AA$78</f>
        <v>1605.9867369794874</v>
      </c>
      <c r="AB207" s="146">
        <f>Inputs!AB$78</f>
        <v>1618.0316375068337</v>
      </c>
      <c r="AC207" s="146">
        <f>Inputs!AC$78</f>
        <v>1630.1668747881351</v>
      </c>
      <c r="AD207" s="146">
        <f>Inputs!AD$78</f>
        <v>1642.3931263490463</v>
      </c>
      <c r="AE207" s="146">
        <f>Inputs!AE$78</f>
        <v>1654.7110747966642</v>
      </c>
      <c r="AF207" s="146">
        <f>Inputs!AF$78</f>
        <v>1667.1214078576393</v>
      </c>
      <c r="AG207" s="146">
        <f>Inputs!AG$78</f>
        <v>1679.6248184165718</v>
      </c>
      <c r="AH207" s="146">
        <f>Inputs!AH$78</f>
        <v>1692.2220045546962</v>
      </c>
      <c r="AI207" s="146">
        <f>Inputs!AI$78</f>
        <v>1704.9136695888565</v>
      </c>
      <c r="AJ207" s="146">
        <f>Inputs!AJ$78</f>
        <v>1717.7005221107729</v>
      </c>
      <c r="AK207" s="146">
        <f>Inputs!AK$78</f>
        <v>1730.5832760266037</v>
      </c>
      <c r="AL207" s="146">
        <f>Inputs!AL$78</f>
        <v>1743.5626505968032</v>
      </c>
      <c r="AM207" s="146">
        <f>Inputs!AM$78</f>
        <v>1756.6393704762793</v>
      </c>
    </row>
    <row r="208" spans="2:39" outlineLevel="1">
      <c r="E208" s="110" t="s">
        <v>342</v>
      </c>
      <c r="F208" s="110"/>
      <c r="G208" s="111" t="s">
        <v>160</v>
      </c>
      <c r="J208" s="158">
        <f>J205 * J206 / 100</f>
        <v>0</v>
      </c>
      <c r="K208" s="158">
        <f t="shared" ref="K208:AM208" si="198">K205 * K206 / 100</f>
        <v>0</v>
      </c>
      <c r="L208" s="158">
        <f t="shared" si="198"/>
        <v>0</v>
      </c>
      <c r="M208" s="158">
        <f t="shared" si="198"/>
        <v>0</v>
      </c>
      <c r="N208" s="158">
        <f t="shared" si="198"/>
        <v>0</v>
      </c>
      <c r="O208" s="158">
        <f t="shared" si="198"/>
        <v>2.0787131909459102</v>
      </c>
      <c r="P208" s="158">
        <f t="shared" si="198"/>
        <v>2.3949066194331157</v>
      </c>
      <c r="Q208" s="158">
        <f t="shared" si="198"/>
        <v>2.756112393525417</v>
      </c>
      <c r="R208" s="158">
        <f t="shared" si="198"/>
        <v>3.0438106272459748</v>
      </c>
      <c r="S208" s="158">
        <f t="shared" si="198"/>
        <v>3.50318139841719</v>
      </c>
      <c r="T208" s="158">
        <f t="shared" si="198"/>
        <v>4.4823811548719457</v>
      </c>
      <c r="U208" s="158">
        <f t="shared" si="198"/>
        <v>5.577734370421866</v>
      </c>
      <c r="V208" s="158">
        <f t="shared" si="198"/>
        <v>6.8379320223393583</v>
      </c>
      <c r="W208" s="158">
        <f t="shared" si="198"/>
        <v>8.1193886900452519</v>
      </c>
      <c r="X208" s="158">
        <f t="shared" si="198"/>
        <v>9.2580367411930453</v>
      </c>
      <c r="Y208" s="158">
        <f t="shared" si="198"/>
        <v>9.8976642788119857</v>
      </c>
      <c r="Z208" s="158">
        <f t="shared" si="198"/>
        <v>10.342294101760011</v>
      </c>
      <c r="AA208" s="158">
        <f t="shared" si="198"/>
        <v>10.863866367262601</v>
      </c>
      <c r="AB208" s="158">
        <f t="shared" si="198"/>
        <v>11.359329566949269</v>
      </c>
      <c r="AC208" s="158">
        <f t="shared" si="198"/>
        <v>12.00225266446985</v>
      </c>
      <c r="AD208" s="158">
        <f t="shared" si="198"/>
        <v>12.530191433519722</v>
      </c>
      <c r="AE208" s="158">
        <f t="shared" si="198"/>
        <v>13.132656520957642</v>
      </c>
      <c r="AF208" s="158">
        <f t="shared" si="198"/>
        <v>14.146522857693398</v>
      </c>
      <c r="AG208" s="158">
        <f t="shared" si="198"/>
        <v>15.461400161926246</v>
      </c>
      <c r="AH208" s="158">
        <f t="shared" si="198"/>
        <v>17.67712198577232</v>
      </c>
      <c r="AI208" s="158">
        <f t="shared" si="198"/>
        <v>18.596468072715794</v>
      </c>
      <c r="AJ208" s="158">
        <f t="shared" si="198"/>
        <v>19.290855172456151</v>
      </c>
      <c r="AK208" s="158">
        <f t="shared" si="198"/>
        <v>22.641174326472989</v>
      </c>
      <c r="AL208" s="158">
        <f t="shared" si="198"/>
        <v>22.814897968768108</v>
      </c>
      <c r="AM208" s="158">
        <f t="shared" si="198"/>
        <v>24.610849130340636</v>
      </c>
    </row>
    <row r="209" spans="1:41" outlineLevel="1">
      <c r="E209" s="110" t="s">
        <v>343</v>
      </c>
      <c r="F209" s="110"/>
      <c r="G209" s="111" t="s">
        <v>160</v>
      </c>
      <c r="J209" s="158">
        <f>J205-J208</f>
        <v>0</v>
      </c>
      <c r="K209" s="158">
        <f t="shared" ref="K209:AM209" si="199">K205-K208</f>
        <v>0</v>
      </c>
      <c r="L209" s="158">
        <f t="shared" si="199"/>
        <v>0</v>
      </c>
      <c r="M209" s="158">
        <f t="shared" si="199"/>
        <v>0</v>
      </c>
      <c r="N209" s="158">
        <f t="shared" si="199"/>
        <v>0</v>
      </c>
      <c r="O209" s="158">
        <f t="shared" si="199"/>
        <v>8.3670817384305227</v>
      </c>
      <c r="P209" s="158">
        <f t="shared" si="199"/>
        <v>9.5796264777324627</v>
      </c>
      <c r="Q209" s="158">
        <f t="shared" si="199"/>
        <v>11.024449574101668</v>
      </c>
      <c r="R209" s="158">
        <f t="shared" si="199"/>
        <v>12.645934874021938</v>
      </c>
      <c r="S209" s="158">
        <f t="shared" si="199"/>
        <v>14.554454675898224</v>
      </c>
      <c r="T209" s="158">
        <f t="shared" si="199"/>
        <v>18.622676344467983</v>
      </c>
      <c r="U209" s="158">
        <f t="shared" si="199"/>
        <v>23.173473724536212</v>
      </c>
      <c r="V209" s="158">
        <f t="shared" si="199"/>
        <v>28.409140257760427</v>
      </c>
      <c r="W209" s="158">
        <f t="shared" si="199"/>
        <v>33.733130330806574</v>
      </c>
      <c r="X209" s="158">
        <f t="shared" si="199"/>
        <v>38.463802130936052</v>
      </c>
      <c r="Y209" s="158">
        <f t="shared" si="199"/>
        <v>41.121223756301347</v>
      </c>
      <c r="Z209" s="158">
        <f t="shared" si="199"/>
        <v>42.968500237209113</v>
      </c>
      <c r="AA209" s="158">
        <f t="shared" si="199"/>
        <v>45.135444804194108</v>
      </c>
      <c r="AB209" s="158">
        <f t="shared" si="199"/>
        <v>47.193915623510883</v>
      </c>
      <c r="AC209" s="158">
        <f t="shared" si="199"/>
        <v>49.86502911114794</v>
      </c>
      <c r="AD209" s="158">
        <f t="shared" si="199"/>
        <v>52.058424203179882</v>
      </c>
      <c r="AE209" s="158">
        <f t="shared" si="199"/>
        <v>54.561449257174544</v>
      </c>
      <c r="AF209" s="158">
        <f t="shared" si="199"/>
        <v>58.773698058251966</v>
      </c>
      <c r="AG209" s="158">
        <f t="shared" si="199"/>
        <v>64.236538817075029</v>
      </c>
      <c r="AH209" s="158">
        <f t="shared" si="199"/>
        <v>73.442063507899448</v>
      </c>
      <c r="AI209" s="158">
        <f t="shared" si="199"/>
        <v>77.261614776334696</v>
      </c>
      <c r="AJ209" s="158">
        <f t="shared" si="199"/>
        <v>80.146542623709593</v>
      </c>
      <c r="AK209" s="158">
        <f t="shared" si="199"/>
        <v>94.065909830604284</v>
      </c>
      <c r="AL209" s="158">
        <f t="shared" si="199"/>
        <v>94.787668880552062</v>
      </c>
      <c r="AM209" s="158">
        <f t="shared" si="199"/>
        <v>102.24919793327089</v>
      </c>
    </row>
    <row r="210" spans="1:41" outlineLevel="1">
      <c r="E210" s="153" t="s">
        <v>344</v>
      </c>
      <c r="F210" s="153"/>
      <c r="G210" s="154" t="s">
        <v>345</v>
      </c>
      <c r="H210" s="153"/>
      <c r="I210" s="153"/>
      <c r="J210" s="164">
        <f>J209 / J207 * 1000</f>
        <v>0</v>
      </c>
      <c r="K210" s="164">
        <f t="shared" ref="K210:AM210" si="200">K209 / K207 * 1000</f>
        <v>0</v>
      </c>
      <c r="L210" s="164">
        <f t="shared" si="200"/>
        <v>0</v>
      </c>
      <c r="M210" s="164">
        <f t="shared" si="200"/>
        <v>0</v>
      </c>
      <c r="N210" s="164">
        <f t="shared" si="200"/>
        <v>0</v>
      </c>
      <c r="O210" s="164">
        <f t="shared" si="200"/>
        <v>5.7023660726712482</v>
      </c>
      <c r="P210" s="164">
        <f t="shared" si="200"/>
        <v>6.4775349771671262</v>
      </c>
      <c r="Q210" s="164">
        <f t="shared" si="200"/>
        <v>7.3974700222114116</v>
      </c>
      <c r="R210" s="164">
        <f t="shared" si="200"/>
        <v>8.4216401665036891</v>
      </c>
      <c r="S210" s="164">
        <f t="shared" si="200"/>
        <v>9.6208716789385402</v>
      </c>
      <c r="T210" s="164">
        <f t="shared" si="200"/>
        <v>12.218433368238991</v>
      </c>
      <c r="U210" s="164">
        <f t="shared" si="200"/>
        <v>15.091051956942749</v>
      </c>
      <c r="V210" s="164">
        <f t="shared" si="200"/>
        <v>18.362905982313983</v>
      </c>
      <c r="W210" s="164">
        <f t="shared" si="200"/>
        <v>21.641876239263439</v>
      </c>
      <c r="X210" s="164">
        <f t="shared" si="200"/>
        <v>24.493193976427378</v>
      </c>
      <c r="Y210" s="164">
        <f t="shared" si="200"/>
        <v>25.990473159191037</v>
      </c>
      <c r="Z210" s="164">
        <f t="shared" si="200"/>
        <v>26.955866441592612</v>
      </c>
      <c r="AA210" s="164">
        <f t="shared" si="200"/>
        <v>28.104494118727334</v>
      </c>
      <c r="AB210" s="164">
        <f t="shared" si="200"/>
        <v>29.167486302202519</v>
      </c>
      <c r="AC210" s="164">
        <f t="shared" si="200"/>
        <v>30.588910793337433</v>
      </c>
      <c r="AD210" s="164">
        <f t="shared" si="200"/>
        <v>31.696689037479736</v>
      </c>
      <c r="AE210" s="164">
        <f t="shared" si="200"/>
        <v>32.973399458197996</v>
      </c>
      <c r="AF210" s="164">
        <f t="shared" si="200"/>
        <v>35.254599803729974</v>
      </c>
      <c r="AG210" s="164">
        <f t="shared" si="200"/>
        <v>38.244575879530387</v>
      </c>
      <c r="AH210" s="164">
        <f t="shared" si="200"/>
        <v>43.399780472199645</v>
      </c>
      <c r="AI210" s="164">
        <f t="shared" si="200"/>
        <v>45.3170246414685</v>
      </c>
      <c r="AJ210" s="164">
        <f t="shared" si="200"/>
        <v>46.659206067669238</v>
      </c>
      <c r="AK210" s="164">
        <f t="shared" si="200"/>
        <v>54.35503227939332</v>
      </c>
      <c r="AL210" s="164">
        <f t="shared" si="200"/>
        <v>54.364360723205003</v>
      </c>
      <c r="AM210" s="164">
        <f t="shared" si="200"/>
        <v>58.207278996341735</v>
      </c>
    </row>
    <row r="211" spans="1:41" outlineLevel="1">
      <c r="E211" s="153" t="s">
        <v>346</v>
      </c>
      <c r="G211" s="154" t="s">
        <v>345</v>
      </c>
      <c r="K211" s="164">
        <f t="shared" ref="K211" si="201">K210-J210</f>
        <v>0</v>
      </c>
      <c r="L211" s="164">
        <f t="shared" ref="L211" si="202">L210-K210</f>
        <v>0</v>
      </c>
      <c r="M211" s="164">
        <f t="shared" ref="M211" si="203">M210-L210</f>
        <v>0</v>
      </c>
      <c r="N211" s="164">
        <f t="shared" ref="N211" si="204">N210-M210</f>
        <v>0</v>
      </c>
      <c r="O211" s="164">
        <f>O210-N210</f>
        <v>5.7023660726712482</v>
      </c>
      <c r="P211" s="164">
        <f>P210-O210</f>
        <v>0.77516890449587805</v>
      </c>
      <c r="Q211" s="164">
        <f>Q210-P210</f>
        <v>0.91993504504428536</v>
      </c>
      <c r="R211" s="164">
        <f>R210-Q210</f>
        <v>1.0241701442922775</v>
      </c>
      <c r="S211" s="164">
        <f t="shared" ref="S211" si="205">S210-R210</f>
        <v>1.1992315124348512</v>
      </c>
      <c r="T211" s="164">
        <f t="shared" ref="T211" si="206">T210-S210</f>
        <v>2.5975616893004503</v>
      </c>
      <c r="U211" s="164">
        <f t="shared" ref="U211" si="207">U210-T210</f>
        <v>2.8726185887037587</v>
      </c>
      <c r="V211" s="164">
        <f t="shared" ref="V211" si="208">V210-U210</f>
        <v>3.2718540253712334</v>
      </c>
      <c r="W211" s="164">
        <f t="shared" ref="W211" si="209">W210-V210</f>
        <v>3.2789702569494565</v>
      </c>
      <c r="X211" s="164">
        <f t="shared" ref="X211" si="210">X210-W210</f>
        <v>2.8513177371639387</v>
      </c>
      <c r="Y211" s="164">
        <f t="shared" ref="Y211" si="211">Y210-X210</f>
        <v>1.4972791827636591</v>
      </c>
      <c r="Z211" s="164">
        <f t="shared" ref="Z211" si="212">Z210-Y210</f>
        <v>0.96539328240157474</v>
      </c>
      <c r="AA211" s="164">
        <f t="shared" ref="AA211" si="213">AA210-Z210</f>
        <v>1.1486276771347228</v>
      </c>
      <c r="AB211" s="164">
        <f t="shared" ref="AB211" si="214">AB210-AA210</f>
        <v>1.0629921834751848</v>
      </c>
      <c r="AC211" s="164">
        <f t="shared" ref="AC211" si="215">AC210-AB210</f>
        <v>1.4214244911349141</v>
      </c>
      <c r="AD211" s="164">
        <f t="shared" ref="AD211" si="216">AD210-AC210</f>
        <v>1.1077782441423025</v>
      </c>
      <c r="AE211" s="164">
        <f t="shared" ref="AE211" si="217">AE210-AD210</f>
        <v>1.2767104207182598</v>
      </c>
      <c r="AF211" s="164">
        <f t="shared" ref="AF211" si="218">AF210-AE210</f>
        <v>2.2812003455319783</v>
      </c>
      <c r="AG211" s="164">
        <f t="shared" ref="AG211" si="219">AG210-AF210</f>
        <v>2.9899760758004135</v>
      </c>
      <c r="AH211" s="164">
        <f t="shared" ref="AH211" si="220">AH210-AG210</f>
        <v>5.1552045926692571</v>
      </c>
      <c r="AI211" s="164">
        <f t="shared" ref="AI211" si="221">AI210-AH210</f>
        <v>1.9172441692688551</v>
      </c>
      <c r="AJ211" s="164">
        <f t="shared" ref="AJ211" si="222">AJ210-AI210</f>
        <v>1.3421814262007388</v>
      </c>
      <c r="AK211" s="164">
        <f t="shared" ref="AK211" si="223">AK210-AJ210</f>
        <v>7.6958262117240821</v>
      </c>
      <c r="AL211" s="164">
        <f t="shared" ref="AL211" si="224">AL210-AK210</f>
        <v>9.3284438116825186E-3</v>
      </c>
      <c r="AM211" s="164">
        <f t="shared" ref="AM211" si="225">AM210-AL210</f>
        <v>3.842918273136732</v>
      </c>
    </row>
    <row r="212" spans="1:41" outlineLevel="1">
      <c r="E212" s="153"/>
      <c r="G212" s="15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c r="AK212" s="164"/>
      <c r="AL212" s="164"/>
      <c r="AM212" s="164"/>
    </row>
    <row r="213" spans="1:41" outlineLevel="1">
      <c r="B213" s="157" t="s">
        <v>347</v>
      </c>
      <c r="C213" s="157"/>
    </row>
    <row r="214" spans="1:41" outlineLevel="1"/>
    <row r="215" spans="1:41" outlineLevel="1">
      <c r="E215" s="110" t="s">
        <v>348</v>
      </c>
      <c r="G215" s="111" t="s">
        <v>349</v>
      </c>
      <c r="J215" s="158">
        <f>Inputs!J$223/Inputs!J$62 * 1000</f>
        <v>173.30650368657365</v>
      </c>
      <c r="K215" s="158">
        <f>Inputs!K$223/Inputs!K$62 * 1000</f>
        <v>180.76251656432888</v>
      </c>
      <c r="L215" s="158">
        <f>Inputs!L$223/Inputs!L$62 * 1000</f>
        <v>180.31798081416852</v>
      </c>
      <c r="M215" s="158">
        <f>Inputs!M$223/Inputs!M$62 * 1000</f>
        <v>185.77664960800757</v>
      </c>
      <c r="N215" s="158">
        <f>Inputs!N$223/Inputs!N$62 * 1000</f>
        <v>191.21387586617382</v>
      </c>
    </row>
    <row r="216" spans="1:41" outlineLevel="1">
      <c r="E216" s="110" t="s">
        <v>350</v>
      </c>
      <c r="G216" s="111" t="s">
        <v>351</v>
      </c>
      <c r="J216" s="158">
        <f>J$109 * Inputs!$L$36 / Inputs!J$36</f>
        <v>195.45298861382977</v>
      </c>
      <c r="K216" s="158">
        <f>K$109 * Inputs!$L$36 / Inputs!K$36</f>
        <v>196.65182412852309</v>
      </c>
      <c r="L216" s="158">
        <f>L$109 * Inputs!$L$36 / Inputs!L$36</f>
        <v>180.31798081416852</v>
      </c>
      <c r="M216" s="158">
        <f>M$109 * Inputs!$L$36 / Inputs!M$36</f>
        <v>176.25086625086627</v>
      </c>
      <c r="N216" s="158">
        <f>N$109 * Inputs!$L$36 / Inputs!N$36</f>
        <v>180.42388018686452</v>
      </c>
    </row>
    <row r="217" spans="1:41" outlineLevel="1">
      <c r="E217" s="110" t="s">
        <v>352</v>
      </c>
      <c r="G217" s="111" t="s">
        <v>349</v>
      </c>
      <c r="K217" s="165"/>
      <c r="L217" s="165"/>
      <c r="M217" s="165"/>
      <c r="N217" s="165"/>
      <c r="O217" s="158">
        <f>O218*Inputs!O$36/Inputs!$L$36</f>
        <v>197.06817526416006</v>
      </c>
      <c r="P217" s="158">
        <f>P218*Inputs!P$36/Inputs!$L$36</f>
        <v>198.45854296929826</v>
      </c>
      <c r="Q217" s="158">
        <f>Q218*Inputs!Q$36/Inputs!$L$36</f>
        <v>202.2593612139728</v>
      </c>
      <c r="R217" s="158">
        <f>R218*Inputs!R$36/Inputs!$L$36</f>
        <v>207.44229560523397</v>
      </c>
      <c r="S217" s="158">
        <f>S218*Inputs!S$36/Inputs!$L$36</f>
        <v>212.92992415279247</v>
      </c>
      <c r="T217" s="158">
        <f>T218*Inputs!T$36/Inputs!$L$36</f>
        <v>220.17196351116641</v>
      </c>
      <c r="U217" s="158">
        <f>U218*Inputs!U$36/Inputs!$L$36</f>
        <v>227.90433438043127</v>
      </c>
      <c r="V217" s="158">
        <f>V218*Inputs!V$36/Inputs!$L$36</f>
        <v>236.36307605730434</v>
      </c>
      <c r="W217" s="158">
        <f>W218*Inputs!W$36/Inputs!$L$36</f>
        <v>245.05177342135102</v>
      </c>
      <c r="X217" s="158">
        <f>X218*Inputs!X$36/Inputs!$L$36</f>
        <v>253.4920663455826</v>
      </c>
      <c r="Y217" s="158">
        <f>Y218*Inputs!Y$36/Inputs!$L$36</f>
        <v>260.45115659620859</v>
      </c>
      <c r="Z217" s="158">
        <f>Z218*Inputs!Z$36/Inputs!$L$36</f>
        <v>266.90266383233245</v>
      </c>
      <c r="AA217" s="158">
        <f>AA218*Inputs!AA$36/Inputs!$L$36</f>
        <v>273.74859445765111</v>
      </c>
      <c r="AB217" s="158">
        <f>AB218*Inputs!AB$36/Inputs!$L$36</f>
        <v>280.64693364373488</v>
      </c>
      <c r="AC217" s="158">
        <f>AC218*Inputs!AC$36/Inputs!$L$36</f>
        <v>288.20125377785979</v>
      </c>
      <c r="AD217" s="158">
        <f>AD218*Inputs!AD$36/Inputs!$L$36</f>
        <v>295.50854236334135</v>
      </c>
      <c r="AE217" s="158">
        <f>AE218*Inputs!AE$36/Inputs!$L$36</f>
        <v>303.23289093775014</v>
      </c>
      <c r="AF217" s="158">
        <f>AF218*Inputs!AF$36/Inputs!$L$36</f>
        <v>312.60391553057599</v>
      </c>
      <c r="AG217" s="158">
        <f>AG218*Inputs!AG$36/Inputs!$L$36</f>
        <v>323.27633189833762</v>
      </c>
      <c r="AH217" s="158">
        <f>AH218*Inputs!AH$36/Inputs!$L$36</f>
        <v>337.51566722412673</v>
      </c>
      <c r="AI217" s="158">
        <f>AI218*Inputs!AI$36/Inputs!$L$36</f>
        <v>347.21491787925493</v>
      </c>
      <c r="AJ217" s="158">
        <f>AJ218*Inputs!AJ$36/Inputs!$L$36</f>
        <v>356.26493084940603</v>
      </c>
      <c r="AK217" s="158">
        <f>AK218*Inputs!AK$36/Inputs!$L$36</f>
        <v>375.7054930077627</v>
      </c>
      <c r="AL217" s="158">
        <f>AL218*Inputs!AL$36/Inputs!$L$36</f>
        <v>383.23482928878917</v>
      </c>
      <c r="AM217" s="158">
        <f>AM218*Inputs!AM$36/Inputs!$L$36</f>
        <v>397.29761005936541</v>
      </c>
    </row>
    <row r="218" spans="1:41" outlineLevel="1">
      <c r="E218" s="153" t="s">
        <v>353</v>
      </c>
      <c r="F218" s="154"/>
      <c r="G218" s="154" t="s">
        <v>351</v>
      </c>
      <c r="H218" s="153"/>
      <c r="I218" s="153"/>
      <c r="J218" s="153"/>
      <c r="K218" s="345"/>
      <c r="L218" s="345"/>
      <c r="M218" s="345"/>
      <c r="N218" s="345"/>
      <c r="O218" s="164">
        <f>$N216+O210</f>
        <v>186.12624625953578</v>
      </c>
      <c r="P218" s="164">
        <f t="shared" ref="P218:AM218" si="226">$N216+P210</f>
        <v>186.90141516403165</v>
      </c>
      <c r="Q218" s="164">
        <f t="shared" si="226"/>
        <v>187.82135020907594</v>
      </c>
      <c r="R218" s="164">
        <f t="shared" si="226"/>
        <v>188.84552035336822</v>
      </c>
      <c r="S218" s="164">
        <f t="shared" si="226"/>
        <v>190.04475186580305</v>
      </c>
      <c r="T218" s="164">
        <f t="shared" si="226"/>
        <v>192.6423135551035</v>
      </c>
      <c r="U218" s="164">
        <f t="shared" si="226"/>
        <v>195.51493214380727</v>
      </c>
      <c r="V218" s="164">
        <f t="shared" si="226"/>
        <v>198.7867861691785</v>
      </c>
      <c r="W218" s="164">
        <f t="shared" si="226"/>
        <v>202.06575642612796</v>
      </c>
      <c r="X218" s="164">
        <f t="shared" si="226"/>
        <v>204.91707416329189</v>
      </c>
      <c r="Y218" s="164">
        <f t="shared" si="226"/>
        <v>206.41435334605555</v>
      </c>
      <c r="Z218" s="164">
        <f t="shared" si="226"/>
        <v>207.37974662845713</v>
      </c>
      <c r="AA218" s="164">
        <f t="shared" si="226"/>
        <v>208.52837430559185</v>
      </c>
      <c r="AB218" s="164">
        <f t="shared" si="226"/>
        <v>209.59136648906704</v>
      </c>
      <c r="AC218" s="164">
        <f t="shared" si="226"/>
        <v>211.01279098020194</v>
      </c>
      <c r="AD218" s="164">
        <f t="shared" si="226"/>
        <v>212.12056922434425</v>
      </c>
      <c r="AE218" s="164">
        <f t="shared" si="226"/>
        <v>213.39727964506253</v>
      </c>
      <c r="AF218" s="164">
        <f t="shared" si="226"/>
        <v>215.6784799905945</v>
      </c>
      <c r="AG218" s="164">
        <f t="shared" si="226"/>
        <v>218.66845606639492</v>
      </c>
      <c r="AH218" s="164">
        <f t="shared" si="226"/>
        <v>223.82366065906416</v>
      </c>
      <c r="AI218" s="164">
        <f t="shared" si="226"/>
        <v>225.74090482833302</v>
      </c>
      <c r="AJ218" s="164">
        <f t="shared" si="226"/>
        <v>227.08308625453375</v>
      </c>
      <c r="AK218" s="164">
        <f t="shared" si="226"/>
        <v>234.77891246625785</v>
      </c>
      <c r="AL218" s="164">
        <f t="shared" si="226"/>
        <v>234.78824091006953</v>
      </c>
      <c r="AM218" s="164">
        <f t="shared" si="226"/>
        <v>238.63115918320625</v>
      </c>
    </row>
    <row r="219" spans="1:41">
      <c r="O219" s="158">
        <f>O218-N216</f>
        <v>5.7023660726712535</v>
      </c>
      <c r="P219" s="158">
        <f>P218-O218</f>
        <v>0.77516890449587095</v>
      </c>
      <c r="Q219" s="158">
        <f t="shared" ref="Q219" si="227">Q218-P218</f>
        <v>0.91993504504429779</v>
      </c>
      <c r="R219" s="158">
        <f t="shared" ref="R219" si="228">R218-Q218</f>
        <v>1.0241701442922704</v>
      </c>
      <c r="S219" s="158">
        <f t="shared" ref="S219" si="229">S218-R218</f>
        <v>1.1992315124348352</v>
      </c>
      <c r="T219" s="158">
        <f t="shared" ref="T219" si="230">T218-S218</f>
        <v>2.5975616893004485</v>
      </c>
      <c r="U219" s="158">
        <f t="shared" ref="U219" si="231">U218-T218</f>
        <v>2.872618588703773</v>
      </c>
      <c r="V219" s="158">
        <f t="shared" ref="V219" si="232">V218-U218</f>
        <v>3.2718540253712263</v>
      </c>
      <c r="W219" s="158">
        <f t="shared" ref="W219" si="233">W218-V218</f>
        <v>3.2789702569494636</v>
      </c>
      <c r="X219" s="158">
        <f t="shared" ref="X219" si="234">X218-W218</f>
        <v>2.8513177371639244</v>
      </c>
      <c r="Y219" s="158">
        <f t="shared" ref="Y219" si="235">Y218-X218</f>
        <v>1.4972791827636627</v>
      </c>
      <c r="Z219" s="158">
        <f t="shared" ref="Z219" si="236">Z218-Y218</f>
        <v>0.96539328240157829</v>
      </c>
      <c r="AA219" s="158">
        <f t="shared" ref="AA219" si="237">AA218-Z218</f>
        <v>1.1486276771347264</v>
      </c>
      <c r="AB219" s="158">
        <f t="shared" ref="AB219" si="238">AB218-AA218</f>
        <v>1.0629921834751883</v>
      </c>
      <c r="AC219" s="158">
        <f t="shared" ref="AC219" si="239">AC218-AB218</f>
        <v>1.4214244911348999</v>
      </c>
      <c r="AD219" s="158">
        <f t="shared" ref="AD219" si="240">AD218-AC218</f>
        <v>1.1077782441423096</v>
      </c>
      <c r="AE219" s="158">
        <f t="shared" ref="AE219" si="241">AE218-AD218</f>
        <v>1.276710420718274</v>
      </c>
      <c r="AF219" s="158">
        <f t="shared" ref="AF219" si="242">AF218-AE218</f>
        <v>2.2812003455319712</v>
      </c>
      <c r="AG219" s="158">
        <f t="shared" ref="AG219" si="243">AG218-AF218</f>
        <v>2.9899760758004277</v>
      </c>
      <c r="AH219" s="158">
        <f t="shared" ref="AH219" si="244">AH218-AG218</f>
        <v>5.1552045926692358</v>
      </c>
      <c r="AI219" s="158">
        <f t="shared" ref="AI219" si="245">AI218-AH218</f>
        <v>1.9172441692688551</v>
      </c>
      <c r="AJ219" s="158">
        <f t="shared" ref="AJ219" si="246">AJ218-AI218</f>
        <v>1.3421814262007388</v>
      </c>
      <c r="AK219" s="158">
        <f t="shared" ref="AK219" si="247">AK218-AJ218</f>
        <v>7.6958262117240963</v>
      </c>
      <c r="AL219" s="158">
        <f t="shared" ref="AL219" si="248">AL218-AK218</f>
        <v>9.3284438116825186E-3</v>
      </c>
      <c r="AM219" s="158">
        <f t="shared" ref="AM219" si="249">AM218-AL218</f>
        <v>3.8429182731367177</v>
      </c>
    </row>
    <row r="220" spans="1:41">
      <c r="A220" s="143" t="s">
        <v>355</v>
      </c>
      <c r="B220" s="143"/>
      <c r="C220" s="143"/>
      <c r="D220" s="143"/>
      <c r="E220" s="143"/>
      <c r="F220" s="145"/>
      <c r="G220" s="145"/>
      <c r="H220" s="143"/>
      <c r="I220" s="143"/>
      <c r="J220" s="143"/>
      <c r="K220" s="143"/>
      <c r="L220" s="143"/>
      <c r="M220" s="143"/>
      <c r="N220" s="143"/>
      <c r="O220" s="143"/>
      <c r="P220" s="143"/>
      <c r="Q220" s="143"/>
      <c r="R220" s="143"/>
      <c r="S220" s="143"/>
      <c r="T220" s="143"/>
      <c r="U220" s="143"/>
      <c r="V220" s="143"/>
      <c r="W220" s="143"/>
      <c r="X220" s="143"/>
      <c r="Y220" s="143"/>
      <c r="Z220" s="143"/>
      <c r="AA220" s="143"/>
      <c r="AB220" s="143"/>
      <c r="AC220" s="143"/>
      <c r="AD220" s="143"/>
      <c r="AE220" s="143"/>
      <c r="AF220" s="143"/>
      <c r="AG220" s="143"/>
      <c r="AH220" s="143"/>
      <c r="AI220" s="143"/>
      <c r="AJ220" s="143"/>
      <c r="AK220" s="143"/>
      <c r="AL220" s="143"/>
      <c r="AM220" s="143"/>
      <c r="AN220" s="143"/>
      <c r="AO220" s="143"/>
    </row>
    <row r="222" spans="1:41" outlineLevel="1">
      <c r="B222" s="157" t="s">
        <v>318</v>
      </c>
    </row>
    <row r="223" spans="1:41" outlineLevel="1"/>
    <row r="224" spans="1:41" outlineLevel="1">
      <c r="E224" s="146" t="str">
        <f>Inputs!E$87</f>
        <v>Enhancement capital expenditure</v>
      </c>
      <c r="F224" s="147"/>
      <c r="G224" s="147" t="str">
        <f>Inputs!G$87</f>
        <v>£m 2022/23p</v>
      </c>
      <c r="H224" s="146"/>
      <c r="I224" s="146"/>
      <c r="J224" s="171">
        <f>Inputs!J$87</f>
        <v>0</v>
      </c>
      <c r="K224" s="171">
        <f>Inputs!K$87</f>
        <v>0</v>
      </c>
      <c r="L224" s="171">
        <f>Inputs!L$87</f>
        <v>0</v>
      </c>
      <c r="M224" s="171">
        <f>Inputs!M$87</f>
        <v>0</v>
      </c>
      <c r="N224" s="171">
        <f>Inputs!N$87</f>
        <v>0</v>
      </c>
      <c r="O224" s="171">
        <f>Inputs!O$87</f>
        <v>35.613730691433815</v>
      </c>
      <c r="P224" s="171">
        <f>Inputs!P$87</f>
        <v>39.314861862933817</v>
      </c>
      <c r="Q224" s="171">
        <f>Inputs!Q$87</f>
        <v>55.245396643020754</v>
      </c>
      <c r="R224" s="171">
        <f>Inputs!R$87</f>
        <v>51.975426743347789</v>
      </c>
      <c r="S224" s="171">
        <f>Inputs!S$87</f>
        <v>38.872516049695996</v>
      </c>
      <c r="T224" s="171">
        <f>Inputs!T$87</f>
        <v>43.298921211017984</v>
      </c>
      <c r="U224" s="171">
        <f>Inputs!U$87</f>
        <v>68.05440004505779</v>
      </c>
      <c r="V224" s="171">
        <f>Inputs!V$87</f>
        <v>92.269292614470402</v>
      </c>
      <c r="W224" s="171">
        <f>Inputs!W$87</f>
        <v>86.582342508571912</v>
      </c>
      <c r="X224" s="171">
        <f>Inputs!X$87</f>
        <v>54.523067218056433</v>
      </c>
      <c r="Y224" s="171">
        <f>Inputs!Y$87</f>
        <v>85.796769461536073</v>
      </c>
      <c r="Z224" s="171">
        <f>Inputs!Z$87</f>
        <v>85.923015258964398</v>
      </c>
      <c r="AA224" s="171">
        <f>Inputs!AA$87</f>
        <v>110.97697457945526</v>
      </c>
      <c r="AB224" s="171">
        <f>Inputs!AB$87</f>
        <v>138.17776538031384</v>
      </c>
      <c r="AC224" s="171">
        <f>Inputs!AC$87</f>
        <v>123.28911746478757</v>
      </c>
      <c r="AD224" s="171">
        <f>Inputs!AD$87</f>
        <v>117.37408025667847</v>
      </c>
      <c r="AE224" s="171">
        <f>Inputs!AE$87</f>
        <v>144.47873707435173</v>
      </c>
      <c r="AF224" s="171">
        <f>Inputs!AF$87</f>
        <v>99.990944272199542</v>
      </c>
      <c r="AG224" s="171">
        <f>Inputs!AG$87</f>
        <v>95.230287271059666</v>
      </c>
      <c r="AH224" s="171">
        <f>Inputs!AH$87</f>
        <v>47.743581441885688</v>
      </c>
      <c r="AI224" s="171">
        <f>Inputs!AI$87</f>
        <v>30.689197994177174</v>
      </c>
      <c r="AJ224" s="171">
        <f>Inputs!AJ$87</f>
        <v>35.801288862707125</v>
      </c>
      <c r="AK224" s="171">
        <f>Inputs!AK$87</f>
        <v>23.454112722450379</v>
      </c>
      <c r="AL224" s="171">
        <f>Inputs!AL$87</f>
        <v>20.898067304742156</v>
      </c>
      <c r="AM224" s="171">
        <f>Inputs!AM$87</f>
        <v>15.785976731654033</v>
      </c>
      <c r="AN224" s="146"/>
    </row>
    <row r="225" spans="2:41" outlineLevel="1">
      <c r="E225" s="163" t="str">
        <f>Inputs!E$91</f>
        <v>Enhancement capital expenditure efficiency factor</v>
      </c>
      <c r="F225" s="163"/>
      <c r="G225" s="150" t="str">
        <f>Inputs!G91</f>
        <v>%</v>
      </c>
      <c r="H225" s="163"/>
      <c r="I225" s="163"/>
      <c r="J225" s="173">
        <f>Inputs!J$91</f>
        <v>100</v>
      </c>
      <c r="K225" s="173">
        <f>Inputs!K$91</f>
        <v>100</v>
      </c>
      <c r="L225" s="173">
        <f>Inputs!L$91</f>
        <v>100</v>
      </c>
      <c r="M225" s="173">
        <f>Inputs!M$91</f>
        <v>100</v>
      </c>
      <c r="N225" s="173">
        <f>Inputs!N$91</f>
        <v>100</v>
      </c>
      <c r="O225" s="173">
        <f>Inputs!O$91</f>
        <v>100</v>
      </c>
      <c r="P225" s="173">
        <f>Inputs!P$91</f>
        <v>100</v>
      </c>
      <c r="Q225" s="173">
        <f>Inputs!Q$91</f>
        <v>100</v>
      </c>
      <c r="R225" s="173">
        <f>Inputs!R$91</f>
        <v>100</v>
      </c>
      <c r="S225" s="173">
        <f>Inputs!S$91</f>
        <v>100</v>
      </c>
      <c r="T225" s="173">
        <f>Inputs!T$91</f>
        <v>100</v>
      </c>
      <c r="U225" s="173">
        <f>Inputs!U$91</f>
        <v>100</v>
      </c>
      <c r="V225" s="173">
        <f>Inputs!V$91</f>
        <v>100</v>
      </c>
      <c r="W225" s="173">
        <f>Inputs!W$91</f>
        <v>100</v>
      </c>
      <c r="X225" s="173">
        <f>Inputs!X$91</f>
        <v>100</v>
      </c>
      <c r="Y225" s="173">
        <f>Inputs!Y$91</f>
        <v>100</v>
      </c>
      <c r="Z225" s="173">
        <f>Inputs!Z$91</f>
        <v>100</v>
      </c>
      <c r="AA225" s="173">
        <f>Inputs!AA$91</f>
        <v>100</v>
      </c>
      <c r="AB225" s="173">
        <f>Inputs!AB$91</f>
        <v>100</v>
      </c>
      <c r="AC225" s="173">
        <f>Inputs!AC$91</f>
        <v>100</v>
      </c>
      <c r="AD225" s="173">
        <f>Inputs!AD$91</f>
        <v>100</v>
      </c>
      <c r="AE225" s="173">
        <f>Inputs!AE$91</f>
        <v>100</v>
      </c>
      <c r="AF225" s="173">
        <f>Inputs!AF$91</f>
        <v>100</v>
      </c>
      <c r="AG225" s="173">
        <f>Inputs!AG$91</f>
        <v>100</v>
      </c>
      <c r="AH225" s="173">
        <f>Inputs!AH$91</f>
        <v>100</v>
      </c>
      <c r="AI225" s="173">
        <f>Inputs!AI$91</f>
        <v>100</v>
      </c>
      <c r="AJ225" s="173">
        <f>Inputs!AJ$91</f>
        <v>100</v>
      </c>
      <c r="AK225" s="173">
        <f>Inputs!AK$91</f>
        <v>100</v>
      </c>
      <c r="AL225" s="173">
        <f>Inputs!AL$91</f>
        <v>100</v>
      </c>
      <c r="AM225" s="173">
        <f>Inputs!AM$91</f>
        <v>100</v>
      </c>
    </row>
    <row r="226" spans="2:41" outlineLevel="1">
      <c r="E226" s="67" t="s">
        <v>319</v>
      </c>
      <c r="F226" s="147"/>
      <c r="G226" s="69" t="str">
        <f>Inputs!G$54</f>
        <v>£m 2022/23p</v>
      </c>
      <c r="H226" s="67"/>
      <c r="I226" s="67"/>
      <c r="J226" s="295">
        <f t="shared" ref="J226:N226" si="250">J224 * J225 / 100</f>
        <v>0</v>
      </c>
      <c r="K226" s="295">
        <f t="shared" si="250"/>
        <v>0</v>
      </c>
      <c r="L226" s="295">
        <f t="shared" si="250"/>
        <v>0</v>
      </c>
      <c r="M226" s="295">
        <f t="shared" si="250"/>
        <v>0</v>
      </c>
      <c r="N226" s="295">
        <f t="shared" si="250"/>
        <v>0</v>
      </c>
      <c r="O226" s="295">
        <f>O224 * O225 / 100</f>
        <v>35.613730691433815</v>
      </c>
      <c r="P226" s="295">
        <f t="shared" ref="P226:AM226" si="251">P224 * P225 / 100</f>
        <v>39.314861862933817</v>
      </c>
      <c r="Q226" s="295">
        <f t="shared" si="251"/>
        <v>55.245396643020761</v>
      </c>
      <c r="R226" s="295">
        <f t="shared" si="251"/>
        <v>51.975426743347789</v>
      </c>
      <c r="S226" s="295">
        <f t="shared" si="251"/>
        <v>38.872516049695996</v>
      </c>
      <c r="T226" s="295">
        <f t="shared" si="251"/>
        <v>43.298921211017984</v>
      </c>
      <c r="U226" s="295">
        <f t="shared" si="251"/>
        <v>68.05440004505779</v>
      </c>
      <c r="V226" s="295">
        <f t="shared" si="251"/>
        <v>92.269292614470402</v>
      </c>
      <c r="W226" s="295">
        <f t="shared" si="251"/>
        <v>86.582342508571912</v>
      </c>
      <c r="X226" s="295">
        <f t="shared" si="251"/>
        <v>54.523067218056433</v>
      </c>
      <c r="Y226" s="295">
        <f t="shared" si="251"/>
        <v>85.796769461536073</v>
      </c>
      <c r="Z226" s="295">
        <f t="shared" si="251"/>
        <v>85.923015258964412</v>
      </c>
      <c r="AA226" s="295">
        <f t="shared" si="251"/>
        <v>110.97697457945526</v>
      </c>
      <c r="AB226" s="295">
        <f t="shared" si="251"/>
        <v>138.17776538031384</v>
      </c>
      <c r="AC226" s="295">
        <f t="shared" si="251"/>
        <v>123.28911746478757</v>
      </c>
      <c r="AD226" s="295">
        <f t="shared" si="251"/>
        <v>117.37408025667847</v>
      </c>
      <c r="AE226" s="295">
        <f t="shared" si="251"/>
        <v>144.47873707435173</v>
      </c>
      <c r="AF226" s="295">
        <f t="shared" si="251"/>
        <v>99.990944272199542</v>
      </c>
      <c r="AG226" s="295">
        <f t="shared" si="251"/>
        <v>95.230287271059666</v>
      </c>
      <c r="AH226" s="295">
        <f t="shared" si="251"/>
        <v>47.743581441885688</v>
      </c>
      <c r="AI226" s="295">
        <f t="shared" si="251"/>
        <v>30.689197994177174</v>
      </c>
      <c r="AJ226" s="295">
        <f t="shared" si="251"/>
        <v>35.801288862707125</v>
      </c>
      <c r="AK226" s="295">
        <f t="shared" si="251"/>
        <v>23.454112722450375</v>
      </c>
      <c r="AL226" s="295">
        <f t="shared" si="251"/>
        <v>20.898067304742156</v>
      </c>
      <c r="AM226" s="295">
        <f t="shared" si="251"/>
        <v>15.785976731654035</v>
      </c>
      <c r="AN226" s="146"/>
    </row>
    <row r="227" spans="2:41" outlineLevel="1">
      <c r="E227" s="146" t="str">
        <f>Inputs!E$89</f>
        <v>Average asset life of capital assets delivered in year</v>
      </c>
      <c r="F227" s="147"/>
      <c r="G227" s="147" t="str">
        <f>Inputs!G$89</f>
        <v>years</v>
      </c>
      <c r="H227" s="146"/>
      <c r="I227" s="146"/>
      <c r="J227" s="169">
        <f>Inputs!J$89</f>
        <v>0</v>
      </c>
      <c r="K227" s="169">
        <f>Inputs!K$89</f>
        <v>0</v>
      </c>
      <c r="L227" s="169">
        <f>Inputs!L$89</f>
        <v>0</v>
      </c>
      <c r="M227" s="169">
        <f>Inputs!M$89</f>
        <v>0</v>
      </c>
      <c r="N227" s="169">
        <f>Inputs!N$89</f>
        <v>0</v>
      </c>
      <c r="O227" s="169">
        <f>Inputs!O$89</f>
        <v>46.770157128085536</v>
      </c>
      <c r="P227" s="169">
        <f>Inputs!P$89</f>
        <v>54.480117248840905</v>
      </c>
      <c r="Q227" s="169">
        <f>Inputs!Q$89</f>
        <v>63.759901562811876</v>
      </c>
      <c r="R227" s="169">
        <f>Inputs!R$89</f>
        <v>64.339910909047617</v>
      </c>
      <c r="S227" s="169">
        <f>Inputs!S$89</f>
        <v>62.212330183104719</v>
      </c>
      <c r="T227" s="169">
        <f>Inputs!T$89</f>
        <v>43.928017227529217</v>
      </c>
      <c r="U227" s="169">
        <f>Inputs!U$89</f>
        <v>51.01906038842629</v>
      </c>
      <c r="V227" s="169">
        <f>Inputs!V$89</f>
        <v>55.072938707790186</v>
      </c>
      <c r="W227" s="169">
        <f>Inputs!W$89</f>
        <v>52.334825821966731</v>
      </c>
      <c r="X227" s="169">
        <f>Inputs!X$89</f>
        <v>40.514716709555238</v>
      </c>
      <c r="Y227" s="169">
        <f>Inputs!Y$89</f>
        <v>64.414188889371786</v>
      </c>
      <c r="Z227" s="169">
        <f>Inputs!Z$89</f>
        <v>64.395401404145659</v>
      </c>
      <c r="AA227" s="169">
        <f>Inputs!AA$89</f>
        <v>64.376737099870709</v>
      </c>
      <c r="AB227" s="169">
        <f>Inputs!AB$89</f>
        <v>64.358195899556591</v>
      </c>
      <c r="AC227" s="169">
        <f>Inputs!AC$89</f>
        <v>66.145903247022744</v>
      </c>
      <c r="AD227" s="169">
        <f>Inputs!AD$89</f>
        <v>73.813088991241941</v>
      </c>
      <c r="AE227" s="169">
        <f>Inputs!AE$89</f>
        <v>77.787066167201331</v>
      </c>
      <c r="AF227" s="169">
        <f>Inputs!AF$89</f>
        <v>80.109606464668474</v>
      </c>
      <c r="AG227" s="169">
        <f>Inputs!AG$89</f>
        <v>81.067626228164357</v>
      </c>
      <c r="AH227" s="169">
        <f>Inputs!AH$89</f>
        <v>74.152117100902245</v>
      </c>
      <c r="AI227" s="169">
        <f>Inputs!AI$89</f>
        <v>73.591664963527947</v>
      </c>
      <c r="AJ227" s="169">
        <f>Inputs!AJ$89</f>
        <v>73.591664963527947</v>
      </c>
      <c r="AK227" s="169">
        <f>Inputs!AK$89</f>
        <v>72.046966392719682</v>
      </c>
      <c r="AL227" s="169">
        <f>Inputs!AL$89</f>
        <v>72.046966392719682</v>
      </c>
      <c r="AM227" s="169">
        <f>Inputs!AM$89</f>
        <v>72.046966392719682</v>
      </c>
      <c r="AN227" s="146"/>
    </row>
    <row r="228" spans="2:41" outlineLevel="1">
      <c r="E228" s="110" t="s">
        <v>320</v>
      </c>
      <c r="G228" s="69" t="str">
        <f>Inputs!G$54</f>
        <v>£m 2022/23p</v>
      </c>
      <c r="J228" s="296">
        <f t="shared" ref="J228:AM228" si="252">IFERROR(J226/J227,0)</f>
        <v>0</v>
      </c>
      <c r="K228" s="296">
        <f t="shared" si="252"/>
        <v>0</v>
      </c>
      <c r="L228" s="296">
        <f t="shared" si="252"/>
        <v>0</v>
      </c>
      <c r="M228" s="296">
        <f t="shared" si="252"/>
        <v>0</v>
      </c>
      <c r="N228" s="296">
        <f t="shared" si="252"/>
        <v>0</v>
      </c>
      <c r="O228" s="296">
        <f t="shared" si="252"/>
        <v>0.76146271208585969</v>
      </c>
      <c r="P228" s="296">
        <f t="shared" si="252"/>
        <v>0.72163688054049224</v>
      </c>
      <c r="Q228" s="296">
        <f t="shared" si="252"/>
        <v>0.86645987978191574</v>
      </c>
      <c r="R228" s="296">
        <f t="shared" si="252"/>
        <v>0.80782559392756159</v>
      </c>
      <c r="S228" s="296">
        <f t="shared" si="252"/>
        <v>0.62483620104383708</v>
      </c>
      <c r="T228" s="296">
        <f t="shared" si="252"/>
        <v>0.98567893439731702</v>
      </c>
      <c r="U228" s="296">
        <f t="shared" si="252"/>
        <v>1.3339014777405813</v>
      </c>
      <c r="V228" s="296">
        <f t="shared" si="252"/>
        <v>1.6754016542323846</v>
      </c>
      <c r="W228" s="296">
        <f t="shared" si="252"/>
        <v>1.6543924843298192</v>
      </c>
      <c r="X228" s="296">
        <f t="shared" si="252"/>
        <v>1.3457595571733907</v>
      </c>
      <c r="Y228" s="296">
        <f t="shared" si="252"/>
        <v>1.3319545109678834</v>
      </c>
      <c r="Z228" s="296">
        <f t="shared" si="252"/>
        <v>1.3343035897813791</v>
      </c>
      <c r="AA228" s="296">
        <f t="shared" si="252"/>
        <v>1.723867651249416</v>
      </c>
      <c r="AB228" s="296">
        <f t="shared" si="252"/>
        <v>2.147011168491531</v>
      </c>
      <c r="AC228" s="296">
        <f t="shared" si="252"/>
        <v>1.8638964986896125</v>
      </c>
      <c r="AD228" s="296">
        <f t="shared" si="252"/>
        <v>1.5901526661566097</v>
      </c>
      <c r="AE228" s="296">
        <f t="shared" si="252"/>
        <v>1.8573619522273579</v>
      </c>
      <c r="AF228" s="296">
        <f t="shared" si="252"/>
        <v>1.2481767004597573</v>
      </c>
      <c r="AG228" s="296">
        <f t="shared" si="252"/>
        <v>1.1747018101040061</v>
      </c>
      <c r="AH228" s="296">
        <f t="shared" si="252"/>
        <v>0.64385999090111978</v>
      </c>
      <c r="AI228" s="296">
        <f t="shared" si="252"/>
        <v>0.41702002542525368</v>
      </c>
      <c r="AJ228" s="296">
        <f t="shared" si="252"/>
        <v>0.48648564861863441</v>
      </c>
      <c r="AK228" s="296">
        <f t="shared" si="252"/>
        <v>0.32553921277690889</v>
      </c>
      <c r="AL228" s="296">
        <f t="shared" si="252"/>
        <v>0.29006172433172561</v>
      </c>
      <c r="AM228" s="296">
        <f t="shared" si="252"/>
        <v>0.21910675108243283</v>
      </c>
    </row>
    <row r="229" spans="2:41" outlineLevel="1">
      <c r="G229" s="69"/>
      <c r="J229" s="296"/>
      <c r="K229" s="296"/>
      <c r="L229" s="296"/>
      <c r="M229" s="296"/>
      <c r="N229" s="296"/>
      <c r="O229" s="296"/>
      <c r="P229" s="296"/>
      <c r="Q229" s="296"/>
      <c r="R229" s="296"/>
      <c r="S229" s="296"/>
      <c r="T229" s="296"/>
      <c r="U229" s="296"/>
      <c r="V229" s="296"/>
      <c r="W229" s="296"/>
      <c r="X229" s="296"/>
      <c r="Y229" s="296"/>
      <c r="Z229" s="296"/>
      <c r="AA229" s="296"/>
      <c r="AB229" s="296"/>
      <c r="AC229" s="296"/>
      <c r="AD229" s="296"/>
      <c r="AE229" s="296"/>
      <c r="AF229" s="296"/>
      <c r="AG229" s="296"/>
      <c r="AH229" s="296"/>
      <c r="AI229" s="296"/>
      <c r="AJ229" s="296"/>
      <c r="AK229" s="296"/>
      <c r="AL229" s="296"/>
      <c r="AM229" s="296"/>
    </row>
    <row r="230" spans="2:41" outlineLevel="1">
      <c r="B230" s="157" t="s">
        <v>321</v>
      </c>
      <c r="J230" s="167"/>
      <c r="K230" s="167"/>
      <c r="L230" s="167"/>
      <c r="M230" s="167"/>
      <c r="N230" s="167"/>
      <c r="O230" s="167"/>
      <c r="P230" s="167"/>
      <c r="Q230" s="167"/>
      <c r="R230" s="167"/>
      <c r="S230" s="167"/>
      <c r="T230" s="167"/>
      <c r="U230" s="167"/>
      <c r="V230" s="167"/>
      <c r="W230" s="167"/>
      <c r="X230" s="167"/>
      <c r="Y230" s="167"/>
      <c r="Z230" s="167"/>
      <c r="AA230" s="167"/>
      <c r="AB230" s="167"/>
      <c r="AC230" s="167"/>
      <c r="AD230" s="167"/>
      <c r="AE230" s="167"/>
      <c r="AF230" s="167"/>
      <c r="AG230" s="167"/>
      <c r="AH230" s="167"/>
      <c r="AI230" s="167"/>
      <c r="AJ230" s="167"/>
      <c r="AK230" s="167"/>
      <c r="AL230" s="167"/>
      <c r="AM230" s="167"/>
    </row>
    <row r="231" spans="2:41" outlineLevel="1">
      <c r="J231" s="167"/>
      <c r="K231" s="167"/>
      <c r="L231" s="167"/>
      <c r="M231" s="167"/>
      <c r="N231" s="167"/>
      <c r="O231" s="167"/>
      <c r="P231" s="167"/>
      <c r="Q231" s="167"/>
      <c r="R231" s="167"/>
      <c r="S231" s="167"/>
      <c r="T231" s="167"/>
      <c r="U231" s="167"/>
      <c r="V231" s="167"/>
      <c r="W231" s="167"/>
      <c r="X231" s="167"/>
      <c r="Y231" s="167"/>
      <c r="Z231" s="167"/>
      <c r="AA231" s="167"/>
      <c r="AB231" s="167"/>
      <c r="AC231" s="167"/>
      <c r="AD231" s="167"/>
      <c r="AE231" s="167"/>
      <c r="AF231" s="167"/>
      <c r="AG231" s="167"/>
      <c r="AH231" s="167"/>
      <c r="AI231" s="167"/>
      <c r="AJ231" s="167"/>
      <c r="AK231" s="167"/>
      <c r="AL231" s="167"/>
      <c r="AM231" s="167"/>
    </row>
    <row r="232" spans="2:41" outlineLevel="1">
      <c r="E232" s="110" t="str">
        <f>TEXT("Draw down charge for enhancement capital expenditure in " &amp; F232, 0 )</f>
        <v>Draw down charge for enhancement capital expenditure in 2021</v>
      </c>
      <c r="F232" s="147">
        <f>Inputs!$J$4</f>
        <v>2021</v>
      </c>
      <c r="G232" s="69" t="str">
        <f>Inputs!G$54</f>
        <v>£m 2022/23p</v>
      </c>
      <c r="J232" s="149">
        <f t="shared" ref="J232:AM232" si="253">IF(J$4&lt;$F232, 0, IF(J$4 &lt; $F232 + INDEX($J227:$AM227, MATCH($F232, $J$4:$AM$4, 0 ) ), 1, 0 ) ) * INDEX($J228:$AM228,MATCH($F232, $J$4:$AM$4, 0) )</f>
        <v>0</v>
      </c>
      <c r="K232" s="149">
        <f t="shared" si="253"/>
        <v>0</v>
      </c>
      <c r="L232" s="149">
        <f t="shared" si="253"/>
        <v>0</v>
      </c>
      <c r="M232" s="149">
        <f t="shared" si="253"/>
        <v>0</v>
      </c>
      <c r="N232" s="149">
        <f t="shared" si="253"/>
        <v>0</v>
      </c>
      <c r="O232" s="149">
        <f t="shared" si="253"/>
        <v>0</v>
      </c>
      <c r="P232" s="149">
        <f t="shared" si="253"/>
        <v>0</v>
      </c>
      <c r="Q232" s="149">
        <f t="shared" si="253"/>
        <v>0</v>
      </c>
      <c r="R232" s="149">
        <f t="shared" si="253"/>
        <v>0</v>
      </c>
      <c r="S232" s="149">
        <f t="shared" si="253"/>
        <v>0</v>
      </c>
      <c r="T232" s="149">
        <f t="shared" si="253"/>
        <v>0</v>
      </c>
      <c r="U232" s="149">
        <f t="shared" si="253"/>
        <v>0</v>
      </c>
      <c r="V232" s="149">
        <f t="shared" si="253"/>
        <v>0</v>
      </c>
      <c r="W232" s="149">
        <f t="shared" si="253"/>
        <v>0</v>
      </c>
      <c r="X232" s="149">
        <f t="shared" si="253"/>
        <v>0</v>
      </c>
      <c r="Y232" s="149">
        <f t="shared" si="253"/>
        <v>0</v>
      </c>
      <c r="Z232" s="149">
        <f t="shared" si="253"/>
        <v>0</v>
      </c>
      <c r="AA232" s="149">
        <f t="shared" si="253"/>
        <v>0</v>
      </c>
      <c r="AB232" s="149">
        <f t="shared" si="253"/>
        <v>0</v>
      </c>
      <c r="AC232" s="149">
        <f t="shared" si="253"/>
        <v>0</v>
      </c>
      <c r="AD232" s="149">
        <f t="shared" si="253"/>
        <v>0</v>
      </c>
      <c r="AE232" s="149">
        <f t="shared" si="253"/>
        <v>0</v>
      </c>
      <c r="AF232" s="149">
        <f t="shared" si="253"/>
        <v>0</v>
      </c>
      <c r="AG232" s="149">
        <f t="shared" si="253"/>
        <v>0</v>
      </c>
      <c r="AH232" s="149">
        <f t="shared" si="253"/>
        <v>0</v>
      </c>
      <c r="AI232" s="149">
        <f t="shared" si="253"/>
        <v>0</v>
      </c>
      <c r="AJ232" s="149">
        <f t="shared" si="253"/>
        <v>0</v>
      </c>
      <c r="AK232" s="149">
        <f t="shared" si="253"/>
        <v>0</v>
      </c>
      <c r="AL232" s="149">
        <f t="shared" si="253"/>
        <v>0</v>
      </c>
      <c r="AM232" s="149">
        <f t="shared" si="253"/>
        <v>0</v>
      </c>
      <c r="AN232" s="156"/>
      <c r="AO232" s="156"/>
    </row>
    <row r="233" spans="2:41" outlineLevel="1">
      <c r="E233" s="110" t="str">
        <f t="shared" ref="E233:E261" si="254">TEXT("Draw down charge for enhancement capital expenditure in " &amp; F233, 0 )</f>
        <v>Draw down charge for enhancement capital expenditure in 2022</v>
      </c>
      <c r="F233" s="147">
        <f>Inputs!$K$4</f>
        <v>2022</v>
      </c>
      <c r="G233" s="69" t="str">
        <f>Inputs!G$54</f>
        <v>£m 2022/23p</v>
      </c>
      <c r="J233" s="149">
        <f t="shared" ref="J233:AM233" si="255">IF(J$4&lt;$F233, 0, IF(J$4 &lt; $F233 + INDEX($J227:$AM227, MATCH($F233, $J$4:$AM$4, 0 ) ), 1, 0 ) ) * INDEX($J228:$AM228,MATCH($F233, $J$4:$AM$4, 0) )</f>
        <v>0</v>
      </c>
      <c r="K233" s="149">
        <f t="shared" si="255"/>
        <v>0</v>
      </c>
      <c r="L233" s="149">
        <f t="shared" si="255"/>
        <v>0</v>
      </c>
      <c r="M233" s="149">
        <f t="shared" si="255"/>
        <v>0</v>
      </c>
      <c r="N233" s="149">
        <f t="shared" si="255"/>
        <v>0</v>
      </c>
      <c r="O233" s="149">
        <f t="shared" si="255"/>
        <v>0</v>
      </c>
      <c r="P233" s="149">
        <f t="shared" si="255"/>
        <v>0</v>
      </c>
      <c r="Q233" s="149">
        <f t="shared" si="255"/>
        <v>0</v>
      </c>
      <c r="R233" s="149">
        <f t="shared" si="255"/>
        <v>0</v>
      </c>
      <c r="S233" s="149">
        <f t="shared" si="255"/>
        <v>0</v>
      </c>
      <c r="T233" s="149">
        <f t="shared" si="255"/>
        <v>0</v>
      </c>
      <c r="U233" s="149">
        <f t="shared" si="255"/>
        <v>0</v>
      </c>
      <c r="V233" s="149">
        <f t="shared" si="255"/>
        <v>0</v>
      </c>
      <c r="W233" s="149">
        <f t="shared" si="255"/>
        <v>0</v>
      </c>
      <c r="X233" s="149">
        <f t="shared" si="255"/>
        <v>0</v>
      </c>
      <c r="Y233" s="149">
        <f t="shared" si="255"/>
        <v>0</v>
      </c>
      <c r="Z233" s="149">
        <f t="shared" si="255"/>
        <v>0</v>
      </c>
      <c r="AA233" s="149">
        <f t="shared" si="255"/>
        <v>0</v>
      </c>
      <c r="AB233" s="149">
        <f t="shared" si="255"/>
        <v>0</v>
      </c>
      <c r="AC233" s="149">
        <f t="shared" si="255"/>
        <v>0</v>
      </c>
      <c r="AD233" s="149">
        <f t="shared" si="255"/>
        <v>0</v>
      </c>
      <c r="AE233" s="149">
        <f t="shared" si="255"/>
        <v>0</v>
      </c>
      <c r="AF233" s="149">
        <f t="shared" si="255"/>
        <v>0</v>
      </c>
      <c r="AG233" s="149">
        <f t="shared" si="255"/>
        <v>0</v>
      </c>
      <c r="AH233" s="149">
        <f t="shared" si="255"/>
        <v>0</v>
      </c>
      <c r="AI233" s="149">
        <f t="shared" si="255"/>
        <v>0</v>
      </c>
      <c r="AJ233" s="149">
        <f t="shared" si="255"/>
        <v>0</v>
      </c>
      <c r="AK233" s="149">
        <f t="shared" si="255"/>
        <v>0</v>
      </c>
      <c r="AL233" s="149">
        <f t="shared" si="255"/>
        <v>0</v>
      </c>
      <c r="AM233" s="149">
        <f t="shared" si="255"/>
        <v>0</v>
      </c>
      <c r="AN233" s="156"/>
      <c r="AO233" s="156"/>
    </row>
    <row r="234" spans="2:41" outlineLevel="1">
      <c r="E234" s="110" t="str">
        <f t="shared" si="254"/>
        <v>Draw down charge for enhancement capital expenditure in 2023</v>
      </c>
      <c r="F234" s="147">
        <f>Inputs!$L$4</f>
        <v>2023</v>
      </c>
      <c r="G234" s="69" t="str">
        <f>Inputs!G$54</f>
        <v>£m 2022/23p</v>
      </c>
      <c r="J234" s="149">
        <f t="shared" ref="J234:AM234" si="256">IF(J$4&lt;$F234, 0, IF(J$4 &lt; $F234 + INDEX($J227:$AM227, MATCH($F234, $J$4:$AM$4, 0 ) ), 1, 0 ) ) * INDEX($J228:$AM228,MATCH($F234, $J$4:$AM$4, 0) )</f>
        <v>0</v>
      </c>
      <c r="K234" s="149">
        <f t="shared" si="256"/>
        <v>0</v>
      </c>
      <c r="L234" s="149">
        <f t="shared" si="256"/>
        <v>0</v>
      </c>
      <c r="M234" s="149">
        <f t="shared" si="256"/>
        <v>0</v>
      </c>
      <c r="N234" s="149">
        <f t="shared" si="256"/>
        <v>0</v>
      </c>
      <c r="O234" s="149">
        <f t="shared" si="256"/>
        <v>0</v>
      </c>
      <c r="P234" s="149">
        <f t="shared" si="256"/>
        <v>0</v>
      </c>
      <c r="Q234" s="149">
        <f t="shared" si="256"/>
        <v>0</v>
      </c>
      <c r="R234" s="149">
        <f t="shared" si="256"/>
        <v>0</v>
      </c>
      <c r="S234" s="149">
        <f t="shared" si="256"/>
        <v>0</v>
      </c>
      <c r="T234" s="149">
        <f t="shared" si="256"/>
        <v>0</v>
      </c>
      <c r="U234" s="149">
        <f t="shared" si="256"/>
        <v>0</v>
      </c>
      <c r="V234" s="149">
        <f t="shared" si="256"/>
        <v>0</v>
      </c>
      <c r="W234" s="149">
        <f t="shared" si="256"/>
        <v>0</v>
      </c>
      <c r="X234" s="149">
        <f t="shared" si="256"/>
        <v>0</v>
      </c>
      <c r="Y234" s="149">
        <f t="shared" si="256"/>
        <v>0</v>
      </c>
      <c r="Z234" s="149">
        <f t="shared" si="256"/>
        <v>0</v>
      </c>
      <c r="AA234" s="149">
        <f t="shared" si="256"/>
        <v>0</v>
      </c>
      <c r="AB234" s="149">
        <f t="shared" si="256"/>
        <v>0</v>
      </c>
      <c r="AC234" s="149">
        <f t="shared" si="256"/>
        <v>0</v>
      </c>
      <c r="AD234" s="149">
        <f t="shared" si="256"/>
        <v>0</v>
      </c>
      <c r="AE234" s="149">
        <f t="shared" si="256"/>
        <v>0</v>
      </c>
      <c r="AF234" s="149">
        <f t="shared" si="256"/>
        <v>0</v>
      </c>
      <c r="AG234" s="149">
        <f t="shared" si="256"/>
        <v>0</v>
      </c>
      <c r="AH234" s="149">
        <f t="shared" si="256"/>
        <v>0</v>
      </c>
      <c r="AI234" s="149">
        <f t="shared" si="256"/>
        <v>0</v>
      </c>
      <c r="AJ234" s="149">
        <f t="shared" si="256"/>
        <v>0</v>
      </c>
      <c r="AK234" s="149">
        <f t="shared" si="256"/>
        <v>0</v>
      </c>
      <c r="AL234" s="149">
        <f t="shared" si="256"/>
        <v>0</v>
      </c>
      <c r="AM234" s="149">
        <f t="shared" si="256"/>
        <v>0</v>
      </c>
      <c r="AN234" s="156"/>
      <c r="AO234" s="156"/>
    </row>
    <row r="235" spans="2:41" outlineLevel="1">
      <c r="E235" s="110" t="str">
        <f t="shared" si="254"/>
        <v>Draw down charge for enhancement capital expenditure in 2024</v>
      </c>
      <c r="F235" s="147">
        <f>Inputs!$M$4</f>
        <v>2024</v>
      </c>
      <c r="G235" s="69" t="str">
        <f>Inputs!G$54</f>
        <v>£m 2022/23p</v>
      </c>
      <c r="J235" s="149">
        <f t="shared" ref="J235:AM235" si="257">IF(J$4&lt;$F235, 0, IF(J$4 &lt; $F235 + INDEX($J227:$AM227, MATCH($F235, $J$4:$AM$4, 0 ) ), 1, 0 ) ) * INDEX($J228:$AM228,MATCH($F235, $J$4:$AM$4, 0) )</f>
        <v>0</v>
      </c>
      <c r="K235" s="149">
        <f t="shared" si="257"/>
        <v>0</v>
      </c>
      <c r="L235" s="149">
        <f t="shared" si="257"/>
        <v>0</v>
      </c>
      <c r="M235" s="149">
        <f t="shared" si="257"/>
        <v>0</v>
      </c>
      <c r="N235" s="149">
        <f t="shared" si="257"/>
        <v>0</v>
      </c>
      <c r="O235" s="149">
        <f t="shared" si="257"/>
        <v>0</v>
      </c>
      <c r="P235" s="149">
        <f t="shared" si="257"/>
        <v>0</v>
      </c>
      <c r="Q235" s="149">
        <f t="shared" si="257"/>
        <v>0</v>
      </c>
      <c r="R235" s="149">
        <f t="shared" si="257"/>
        <v>0</v>
      </c>
      <c r="S235" s="149">
        <f t="shared" si="257"/>
        <v>0</v>
      </c>
      <c r="T235" s="149">
        <f t="shared" si="257"/>
        <v>0</v>
      </c>
      <c r="U235" s="149">
        <f t="shared" si="257"/>
        <v>0</v>
      </c>
      <c r="V235" s="149">
        <f t="shared" si="257"/>
        <v>0</v>
      </c>
      <c r="W235" s="149">
        <f t="shared" si="257"/>
        <v>0</v>
      </c>
      <c r="X235" s="149">
        <f t="shared" si="257"/>
        <v>0</v>
      </c>
      <c r="Y235" s="149">
        <f t="shared" si="257"/>
        <v>0</v>
      </c>
      <c r="Z235" s="149">
        <f t="shared" si="257"/>
        <v>0</v>
      </c>
      <c r="AA235" s="149">
        <f t="shared" si="257"/>
        <v>0</v>
      </c>
      <c r="AB235" s="149">
        <f t="shared" si="257"/>
        <v>0</v>
      </c>
      <c r="AC235" s="149">
        <f t="shared" si="257"/>
        <v>0</v>
      </c>
      <c r="AD235" s="149">
        <f t="shared" si="257"/>
        <v>0</v>
      </c>
      <c r="AE235" s="149">
        <f t="shared" si="257"/>
        <v>0</v>
      </c>
      <c r="AF235" s="149">
        <f t="shared" si="257"/>
        <v>0</v>
      </c>
      <c r="AG235" s="149">
        <f t="shared" si="257"/>
        <v>0</v>
      </c>
      <c r="AH235" s="149">
        <f t="shared" si="257"/>
        <v>0</v>
      </c>
      <c r="AI235" s="149">
        <f t="shared" si="257"/>
        <v>0</v>
      </c>
      <c r="AJ235" s="149">
        <f t="shared" si="257"/>
        <v>0</v>
      </c>
      <c r="AK235" s="149">
        <f t="shared" si="257"/>
        <v>0</v>
      </c>
      <c r="AL235" s="149">
        <f t="shared" si="257"/>
        <v>0</v>
      </c>
      <c r="AM235" s="149">
        <f t="shared" si="257"/>
        <v>0</v>
      </c>
      <c r="AN235" s="156"/>
      <c r="AO235" s="156"/>
    </row>
    <row r="236" spans="2:41" outlineLevel="1">
      <c r="E236" s="110" t="str">
        <f t="shared" si="254"/>
        <v>Draw down charge for enhancement capital expenditure in 2025</v>
      </c>
      <c r="F236" s="147">
        <f>Inputs!$N$4</f>
        <v>2025</v>
      </c>
      <c r="G236" s="69" t="str">
        <f>Inputs!G$54</f>
        <v>£m 2022/23p</v>
      </c>
      <c r="J236" s="149">
        <f t="shared" ref="J236:AM236" si="258">IF(J$4&lt;$F236, 0, IF(J$4 &lt; $F236 + INDEX($J227:$AM227, MATCH($F236, $J$4:$AM$4, 0 ) ), 1, 0 ) ) * INDEX($J228:$AM228,MATCH($F236, $J$4:$AM$4, 0) )</f>
        <v>0</v>
      </c>
      <c r="K236" s="149">
        <f t="shared" si="258"/>
        <v>0</v>
      </c>
      <c r="L236" s="149">
        <f t="shared" si="258"/>
        <v>0</v>
      </c>
      <c r="M236" s="149">
        <f t="shared" si="258"/>
        <v>0</v>
      </c>
      <c r="N236" s="149">
        <f t="shared" si="258"/>
        <v>0</v>
      </c>
      <c r="O236" s="149">
        <f t="shared" si="258"/>
        <v>0</v>
      </c>
      <c r="P236" s="149">
        <f t="shared" si="258"/>
        <v>0</v>
      </c>
      <c r="Q236" s="149">
        <f t="shared" si="258"/>
        <v>0</v>
      </c>
      <c r="R236" s="149">
        <f t="shared" si="258"/>
        <v>0</v>
      </c>
      <c r="S236" s="149">
        <f t="shared" si="258"/>
        <v>0</v>
      </c>
      <c r="T236" s="149">
        <f t="shared" si="258"/>
        <v>0</v>
      </c>
      <c r="U236" s="149">
        <f t="shared" si="258"/>
        <v>0</v>
      </c>
      <c r="V236" s="149">
        <f t="shared" si="258"/>
        <v>0</v>
      </c>
      <c r="W236" s="149">
        <f t="shared" si="258"/>
        <v>0</v>
      </c>
      <c r="X236" s="149">
        <f t="shared" si="258"/>
        <v>0</v>
      </c>
      <c r="Y236" s="149">
        <f t="shared" si="258"/>
        <v>0</v>
      </c>
      <c r="Z236" s="149">
        <f t="shared" si="258"/>
        <v>0</v>
      </c>
      <c r="AA236" s="149">
        <f t="shared" si="258"/>
        <v>0</v>
      </c>
      <c r="AB236" s="149">
        <f t="shared" si="258"/>
        <v>0</v>
      </c>
      <c r="AC236" s="149">
        <f t="shared" si="258"/>
        <v>0</v>
      </c>
      <c r="AD236" s="149">
        <f t="shared" si="258"/>
        <v>0</v>
      </c>
      <c r="AE236" s="149">
        <f t="shared" si="258"/>
        <v>0</v>
      </c>
      <c r="AF236" s="149">
        <f t="shared" si="258"/>
        <v>0</v>
      </c>
      <c r="AG236" s="149">
        <f t="shared" si="258"/>
        <v>0</v>
      </c>
      <c r="AH236" s="149">
        <f t="shared" si="258"/>
        <v>0</v>
      </c>
      <c r="AI236" s="149">
        <f t="shared" si="258"/>
        <v>0</v>
      </c>
      <c r="AJ236" s="149">
        <f t="shared" si="258"/>
        <v>0</v>
      </c>
      <c r="AK236" s="149">
        <f t="shared" si="258"/>
        <v>0</v>
      </c>
      <c r="AL236" s="149">
        <f t="shared" si="258"/>
        <v>0</v>
      </c>
      <c r="AM236" s="149">
        <f t="shared" si="258"/>
        <v>0</v>
      </c>
      <c r="AN236" s="156"/>
      <c r="AO236" s="156"/>
    </row>
    <row r="237" spans="2:41" outlineLevel="1">
      <c r="E237" s="110" t="str">
        <f t="shared" si="254"/>
        <v>Draw down charge for enhancement capital expenditure in 2026</v>
      </c>
      <c r="F237" s="147">
        <f>Inputs!$O$4</f>
        <v>2026</v>
      </c>
      <c r="G237" s="69" t="str">
        <f>Inputs!G$54</f>
        <v>£m 2022/23p</v>
      </c>
      <c r="J237" s="149">
        <f t="shared" ref="J237:AM237" si="259">IF(J$4&lt;$F237, 0, IF(J$4 &lt; $F237 + INDEX($J227:$AM227, MATCH($F237, $J$4:$AM$4, 0 ) ), 1, 0 ) ) * INDEX($J228:$AM228,MATCH($F237, $J$4:$AM$4, 0) )</f>
        <v>0</v>
      </c>
      <c r="K237" s="149">
        <f t="shared" si="259"/>
        <v>0</v>
      </c>
      <c r="L237" s="149">
        <f t="shared" si="259"/>
        <v>0</v>
      </c>
      <c r="M237" s="149">
        <f t="shared" si="259"/>
        <v>0</v>
      </c>
      <c r="N237" s="149">
        <f t="shared" si="259"/>
        <v>0</v>
      </c>
      <c r="O237" s="149">
        <f t="shared" si="259"/>
        <v>0.76146271208585969</v>
      </c>
      <c r="P237" s="149">
        <f t="shared" si="259"/>
        <v>0.76146271208585969</v>
      </c>
      <c r="Q237" s="149">
        <f t="shared" si="259"/>
        <v>0.76146271208585969</v>
      </c>
      <c r="R237" s="149">
        <f t="shared" si="259"/>
        <v>0.76146271208585969</v>
      </c>
      <c r="S237" s="149">
        <f t="shared" si="259"/>
        <v>0.76146271208585969</v>
      </c>
      <c r="T237" s="149">
        <f t="shared" si="259"/>
        <v>0.76146271208585969</v>
      </c>
      <c r="U237" s="149">
        <f t="shared" si="259"/>
        <v>0.76146271208585969</v>
      </c>
      <c r="V237" s="149">
        <f t="shared" si="259"/>
        <v>0.76146271208585969</v>
      </c>
      <c r="W237" s="149">
        <f t="shared" si="259"/>
        <v>0.76146271208585969</v>
      </c>
      <c r="X237" s="149">
        <f t="shared" si="259"/>
        <v>0.76146271208585969</v>
      </c>
      <c r="Y237" s="149">
        <f t="shared" si="259"/>
        <v>0.76146271208585969</v>
      </c>
      <c r="Z237" s="149">
        <f t="shared" si="259"/>
        <v>0.76146271208585969</v>
      </c>
      <c r="AA237" s="149">
        <f t="shared" si="259"/>
        <v>0.76146271208585969</v>
      </c>
      <c r="AB237" s="149">
        <f t="shared" si="259"/>
        <v>0.76146271208585969</v>
      </c>
      <c r="AC237" s="149">
        <f t="shared" si="259"/>
        <v>0.76146271208585969</v>
      </c>
      <c r="AD237" s="149">
        <f t="shared" si="259"/>
        <v>0.76146271208585969</v>
      </c>
      <c r="AE237" s="149">
        <f t="shared" si="259"/>
        <v>0.76146271208585969</v>
      </c>
      <c r="AF237" s="149">
        <f t="shared" si="259"/>
        <v>0.76146271208585969</v>
      </c>
      <c r="AG237" s="149">
        <f t="shared" si="259"/>
        <v>0.76146271208585969</v>
      </c>
      <c r="AH237" s="149">
        <f t="shared" si="259"/>
        <v>0.76146271208585969</v>
      </c>
      <c r="AI237" s="149">
        <f t="shared" si="259"/>
        <v>0.76146271208585969</v>
      </c>
      <c r="AJ237" s="149">
        <f t="shared" si="259"/>
        <v>0.76146271208585969</v>
      </c>
      <c r="AK237" s="149">
        <f t="shared" si="259"/>
        <v>0.76146271208585969</v>
      </c>
      <c r="AL237" s="149">
        <f t="shared" si="259"/>
        <v>0.76146271208585969</v>
      </c>
      <c r="AM237" s="149">
        <f t="shared" si="259"/>
        <v>0.76146271208585969</v>
      </c>
      <c r="AN237" s="156"/>
      <c r="AO237" s="156"/>
    </row>
    <row r="238" spans="2:41" outlineLevel="1">
      <c r="E238" s="110" t="str">
        <f t="shared" si="254"/>
        <v>Draw down charge for enhancement capital expenditure in 2027</v>
      </c>
      <c r="F238" s="147">
        <f>Inputs!$P$4</f>
        <v>2027</v>
      </c>
      <c r="G238" s="69" t="str">
        <f>Inputs!G$54</f>
        <v>£m 2022/23p</v>
      </c>
      <c r="J238" s="149">
        <f t="shared" ref="J238:AM238" si="260">IF(J$4&lt;$F238, 0, IF(J$4 &lt; $F238 + INDEX($J227:$AM227, MATCH($F238, $J$4:$AM$4, 0 ) ), 1, 0 ) ) * INDEX($J228:$AM228,MATCH($F238, $J$4:$AM$4, 0) )</f>
        <v>0</v>
      </c>
      <c r="K238" s="149">
        <f t="shared" si="260"/>
        <v>0</v>
      </c>
      <c r="L238" s="149">
        <f t="shared" si="260"/>
        <v>0</v>
      </c>
      <c r="M238" s="149">
        <f t="shared" si="260"/>
        <v>0</v>
      </c>
      <c r="N238" s="149">
        <f t="shared" si="260"/>
        <v>0</v>
      </c>
      <c r="O238" s="149">
        <f t="shared" si="260"/>
        <v>0</v>
      </c>
      <c r="P238" s="149">
        <f t="shared" si="260"/>
        <v>0.72163688054049224</v>
      </c>
      <c r="Q238" s="149">
        <f t="shared" si="260"/>
        <v>0.72163688054049224</v>
      </c>
      <c r="R238" s="149">
        <f t="shared" si="260"/>
        <v>0.72163688054049224</v>
      </c>
      <c r="S238" s="149">
        <f t="shared" si="260"/>
        <v>0.72163688054049224</v>
      </c>
      <c r="T238" s="149">
        <f t="shared" si="260"/>
        <v>0.72163688054049224</v>
      </c>
      <c r="U238" s="149">
        <f t="shared" si="260"/>
        <v>0.72163688054049224</v>
      </c>
      <c r="V238" s="149">
        <f t="shared" si="260"/>
        <v>0.72163688054049224</v>
      </c>
      <c r="W238" s="149">
        <f t="shared" si="260"/>
        <v>0.72163688054049224</v>
      </c>
      <c r="X238" s="149">
        <f t="shared" si="260"/>
        <v>0.72163688054049224</v>
      </c>
      <c r="Y238" s="149">
        <f t="shared" si="260"/>
        <v>0.72163688054049224</v>
      </c>
      <c r="Z238" s="149">
        <f t="shared" si="260"/>
        <v>0.72163688054049224</v>
      </c>
      <c r="AA238" s="149">
        <f t="shared" si="260"/>
        <v>0.72163688054049224</v>
      </c>
      <c r="AB238" s="149">
        <f t="shared" si="260"/>
        <v>0.72163688054049224</v>
      </c>
      <c r="AC238" s="149">
        <f t="shared" si="260"/>
        <v>0.72163688054049224</v>
      </c>
      <c r="AD238" s="149">
        <f t="shared" si="260"/>
        <v>0.72163688054049224</v>
      </c>
      <c r="AE238" s="149">
        <f t="shared" si="260"/>
        <v>0.72163688054049224</v>
      </c>
      <c r="AF238" s="149">
        <f t="shared" si="260"/>
        <v>0.72163688054049224</v>
      </c>
      <c r="AG238" s="149">
        <f t="shared" si="260"/>
        <v>0.72163688054049224</v>
      </c>
      <c r="AH238" s="149">
        <f t="shared" si="260"/>
        <v>0.72163688054049224</v>
      </c>
      <c r="AI238" s="149">
        <f t="shared" si="260"/>
        <v>0.72163688054049224</v>
      </c>
      <c r="AJ238" s="149">
        <f t="shared" si="260"/>
        <v>0.72163688054049224</v>
      </c>
      <c r="AK238" s="149">
        <f t="shared" si="260"/>
        <v>0.72163688054049224</v>
      </c>
      <c r="AL238" s="149">
        <f t="shared" si="260"/>
        <v>0.72163688054049224</v>
      </c>
      <c r="AM238" s="149">
        <f t="shared" si="260"/>
        <v>0.72163688054049224</v>
      </c>
      <c r="AN238" s="156"/>
      <c r="AO238" s="156"/>
    </row>
    <row r="239" spans="2:41" outlineLevel="1">
      <c r="E239" s="110" t="str">
        <f t="shared" si="254"/>
        <v>Draw down charge for enhancement capital expenditure in 2028</v>
      </c>
      <c r="F239" s="147">
        <f>Inputs!$Q$4</f>
        <v>2028</v>
      </c>
      <c r="G239" s="69" t="str">
        <f>Inputs!G$54</f>
        <v>£m 2022/23p</v>
      </c>
      <c r="J239" s="149">
        <f t="shared" ref="J239:AM239" si="261">IF(J$4&lt;$F239, 0, IF(J$4 &lt; $F239 + INDEX($J227:$AM227, MATCH($F239, $J$4:$AM$4, 0 ) ), 1, 0 ) ) * INDEX($J228:$AM228,MATCH($F239, $J$4:$AM$4, 0) )</f>
        <v>0</v>
      </c>
      <c r="K239" s="149">
        <f t="shared" si="261"/>
        <v>0</v>
      </c>
      <c r="L239" s="149">
        <f t="shared" si="261"/>
        <v>0</v>
      </c>
      <c r="M239" s="149">
        <f t="shared" si="261"/>
        <v>0</v>
      </c>
      <c r="N239" s="149">
        <f t="shared" si="261"/>
        <v>0</v>
      </c>
      <c r="O239" s="149">
        <f t="shared" si="261"/>
        <v>0</v>
      </c>
      <c r="P239" s="149">
        <f t="shared" si="261"/>
        <v>0</v>
      </c>
      <c r="Q239" s="149">
        <f t="shared" si="261"/>
        <v>0.86645987978191574</v>
      </c>
      <c r="R239" s="149">
        <f t="shared" si="261"/>
        <v>0.86645987978191574</v>
      </c>
      <c r="S239" s="149">
        <f t="shared" si="261"/>
        <v>0.86645987978191574</v>
      </c>
      <c r="T239" s="149">
        <f t="shared" si="261"/>
        <v>0.86645987978191574</v>
      </c>
      <c r="U239" s="149">
        <f t="shared" si="261"/>
        <v>0.86645987978191574</v>
      </c>
      <c r="V239" s="149">
        <f t="shared" si="261"/>
        <v>0.86645987978191574</v>
      </c>
      <c r="W239" s="149">
        <f t="shared" si="261"/>
        <v>0.86645987978191574</v>
      </c>
      <c r="X239" s="149">
        <f t="shared" si="261"/>
        <v>0.86645987978191574</v>
      </c>
      <c r="Y239" s="149">
        <f t="shared" si="261"/>
        <v>0.86645987978191574</v>
      </c>
      <c r="Z239" s="149">
        <f t="shared" si="261"/>
        <v>0.86645987978191574</v>
      </c>
      <c r="AA239" s="149">
        <f t="shared" si="261"/>
        <v>0.86645987978191574</v>
      </c>
      <c r="AB239" s="149">
        <f t="shared" si="261"/>
        <v>0.86645987978191574</v>
      </c>
      <c r="AC239" s="149">
        <f t="shared" si="261"/>
        <v>0.86645987978191574</v>
      </c>
      <c r="AD239" s="149">
        <f t="shared" si="261"/>
        <v>0.86645987978191574</v>
      </c>
      <c r="AE239" s="149">
        <f t="shared" si="261"/>
        <v>0.86645987978191574</v>
      </c>
      <c r="AF239" s="149">
        <f t="shared" si="261"/>
        <v>0.86645987978191574</v>
      </c>
      <c r="AG239" s="149">
        <f t="shared" si="261"/>
        <v>0.86645987978191574</v>
      </c>
      <c r="AH239" s="149">
        <f t="shared" si="261"/>
        <v>0.86645987978191574</v>
      </c>
      <c r="AI239" s="149">
        <f t="shared" si="261"/>
        <v>0.86645987978191574</v>
      </c>
      <c r="AJ239" s="149">
        <f t="shared" si="261"/>
        <v>0.86645987978191574</v>
      </c>
      <c r="AK239" s="149">
        <f t="shared" si="261"/>
        <v>0.86645987978191574</v>
      </c>
      <c r="AL239" s="149">
        <f t="shared" si="261"/>
        <v>0.86645987978191574</v>
      </c>
      <c r="AM239" s="149">
        <f t="shared" si="261"/>
        <v>0.86645987978191574</v>
      </c>
      <c r="AN239" s="156"/>
      <c r="AO239" s="156"/>
    </row>
    <row r="240" spans="2:41" outlineLevel="1">
      <c r="E240" s="110" t="str">
        <f t="shared" si="254"/>
        <v>Draw down charge for enhancement capital expenditure in 2029</v>
      </c>
      <c r="F240" s="147">
        <f>Inputs!$R$4</f>
        <v>2029</v>
      </c>
      <c r="G240" s="69" t="str">
        <f>Inputs!G$54</f>
        <v>£m 2022/23p</v>
      </c>
      <c r="J240" s="149">
        <f t="shared" ref="J240:AM240" si="262">IF(J$4&lt;$F240, 0, IF(J$4 &lt; $F240 + INDEX($J227:$AM227, MATCH($F240, $J$4:$AM$4, 0 ) ), 1, 0 ) ) * INDEX($J228:$AM228,MATCH($F240, $J$4:$AM$4, 0) )</f>
        <v>0</v>
      </c>
      <c r="K240" s="149">
        <f t="shared" si="262"/>
        <v>0</v>
      </c>
      <c r="L240" s="149">
        <f t="shared" si="262"/>
        <v>0</v>
      </c>
      <c r="M240" s="149">
        <f t="shared" si="262"/>
        <v>0</v>
      </c>
      <c r="N240" s="149">
        <f t="shared" si="262"/>
        <v>0</v>
      </c>
      <c r="O240" s="149">
        <f t="shared" si="262"/>
        <v>0</v>
      </c>
      <c r="P240" s="149">
        <f t="shared" si="262"/>
        <v>0</v>
      </c>
      <c r="Q240" s="149">
        <f t="shared" si="262"/>
        <v>0</v>
      </c>
      <c r="R240" s="149">
        <f t="shared" si="262"/>
        <v>0.80782559392756159</v>
      </c>
      <c r="S240" s="149">
        <f t="shared" si="262"/>
        <v>0.80782559392756159</v>
      </c>
      <c r="T240" s="149">
        <f t="shared" si="262"/>
        <v>0.80782559392756159</v>
      </c>
      <c r="U240" s="149">
        <f t="shared" si="262"/>
        <v>0.80782559392756159</v>
      </c>
      <c r="V240" s="149">
        <f t="shared" si="262"/>
        <v>0.80782559392756159</v>
      </c>
      <c r="W240" s="149">
        <f t="shared" si="262"/>
        <v>0.80782559392756159</v>
      </c>
      <c r="X240" s="149">
        <f t="shared" si="262"/>
        <v>0.80782559392756159</v>
      </c>
      <c r="Y240" s="149">
        <f t="shared" si="262"/>
        <v>0.80782559392756159</v>
      </c>
      <c r="Z240" s="149">
        <f t="shared" si="262"/>
        <v>0.80782559392756159</v>
      </c>
      <c r="AA240" s="149">
        <f t="shared" si="262"/>
        <v>0.80782559392756159</v>
      </c>
      <c r="AB240" s="149">
        <f t="shared" si="262"/>
        <v>0.80782559392756159</v>
      </c>
      <c r="AC240" s="149">
        <f t="shared" si="262"/>
        <v>0.80782559392756159</v>
      </c>
      <c r="AD240" s="149">
        <f t="shared" si="262"/>
        <v>0.80782559392756159</v>
      </c>
      <c r="AE240" s="149">
        <f t="shared" si="262"/>
        <v>0.80782559392756159</v>
      </c>
      <c r="AF240" s="149">
        <f t="shared" si="262"/>
        <v>0.80782559392756159</v>
      </c>
      <c r="AG240" s="149">
        <f t="shared" si="262"/>
        <v>0.80782559392756159</v>
      </c>
      <c r="AH240" s="149">
        <f t="shared" si="262"/>
        <v>0.80782559392756159</v>
      </c>
      <c r="AI240" s="149">
        <f t="shared" si="262"/>
        <v>0.80782559392756159</v>
      </c>
      <c r="AJ240" s="149">
        <f t="shared" si="262"/>
        <v>0.80782559392756159</v>
      </c>
      <c r="AK240" s="149">
        <f t="shared" si="262"/>
        <v>0.80782559392756159</v>
      </c>
      <c r="AL240" s="149">
        <f t="shared" si="262"/>
        <v>0.80782559392756159</v>
      </c>
      <c r="AM240" s="149">
        <f t="shared" si="262"/>
        <v>0.80782559392756159</v>
      </c>
      <c r="AN240" s="156"/>
      <c r="AO240" s="156"/>
    </row>
    <row r="241" spans="5:41" outlineLevel="1">
      <c r="E241" s="110" t="str">
        <f t="shared" si="254"/>
        <v>Draw down charge for enhancement capital expenditure in 2030</v>
      </c>
      <c r="F241" s="147">
        <f>Inputs!$S$4</f>
        <v>2030</v>
      </c>
      <c r="G241" s="69" t="str">
        <f>Inputs!G$54</f>
        <v>£m 2022/23p</v>
      </c>
      <c r="J241" s="149">
        <f t="shared" ref="J241:AM241" si="263">IF(J$4&lt;$F241, 0, IF(J$4 &lt; $F241 + INDEX($J227:$AM227, MATCH($F241, $J$4:$AM$4, 0 ) ), 1, 0 ) ) * INDEX($J228:$AM228,MATCH($F241, $J$4:$AM$4, 0) )</f>
        <v>0</v>
      </c>
      <c r="K241" s="149">
        <f t="shared" si="263"/>
        <v>0</v>
      </c>
      <c r="L241" s="149">
        <f t="shared" si="263"/>
        <v>0</v>
      </c>
      <c r="M241" s="149">
        <f t="shared" si="263"/>
        <v>0</v>
      </c>
      <c r="N241" s="149">
        <f t="shared" si="263"/>
        <v>0</v>
      </c>
      <c r="O241" s="149">
        <f t="shared" si="263"/>
        <v>0</v>
      </c>
      <c r="P241" s="149">
        <f t="shared" si="263"/>
        <v>0</v>
      </c>
      <c r="Q241" s="149">
        <f t="shared" si="263"/>
        <v>0</v>
      </c>
      <c r="R241" s="149">
        <f t="shared" si="263"/>
        <v>0</v>
      </c>
      <c r="S241" s="149">
        <f t="shared" si="263"/>
        <v>0.62483620104383708</v>
      </c>
      <c r="T241" s="149">
        <f t="shared" si="263"/>
        <v>0.62483620104383708</v>
      </c>
      <c r="U241" s="149">
        <f t="shared" si="263"/>
        <v>0.62483620104383708</v>
      </c>
      <c r="V241" s="149">
        <f t="shared" si="263"/>
        <v>0.62483620104383708</v>
      </c>
      <c r="W241" s="149">
        <f t="shared" si="263"/>
        <v>0.62483620104383708</v>
      </c>
      <c r="X241" s="149">
        <f t="shared" si="263"/>
        <v>0.62483620104383708</v>
      </c>
      <c r="Y241" s="149">
        <f t="shared" si="263"/>
        <v>0.62483620104383708</v>
      </c>
      <c r="Z241" s="149">
        <f t="shared" si="263"/>
        <v>0.62483620104383708</v>
      </c>
      <c r="AA241" s="149">
        <f t="shared" si="263"/>
        <v>0.62483620104383708</v>
      </c>
      <c r="AB241" s="149">
        <f t="shared" si="263"/>
        <v>0.62483620104383708</v>
      </c>
      <c r="AC241" s="149">
        <f t="shared" si="263"/>
        <v>0.62483620104383708</v>
      </c>
      <c r="AD241" s="149">
        <f t="shared" si="263"/>
        <v>0.62483620104383708</v>
      </c>
      <c r="AE241" s="149">
        <f t="shared" si="263"/>
        <v>0.62483620104383708</v>
      </c>
      <c r="AF241" s="149">
        <f t="shared" si="263"/>
        <v>0.62483620104383708</v>
      </c>
      <c r="AG241" s="149">
        <f t="shared" si="263"/>
        <v>0.62483620104383708</v>
      </c>
      <c r="AH241" s="149">
        <f t="shared" si="263"/>
        <v>0.62483620104383708</v>
      </c>
      <c r="AI241" s="149">
        <f t="shared" si="263"/>
        <v>0.62483620104383708</v>
      </c>
      <c r="AJ241" s="149">
        <f t="shared" si="263"/>
        <v>0.62483620104383708</v>
      </c>
      <c r="AK241" s="149">
        <f t="shared" si="263"/>
        <v>0.62483620104383708</v>
      </c>
      <c r="AL241" s="149">
        <f t="shared" si="263"/>
        <v>0.62483620104383708</v>
      </c>
      <c r="AM241" s="149">
        <f t="shared" si="263"/>
        <v>0.62483620104383708</v>
      </c>
      <c r="AN241" s="156"/>
      <c r="AO241" s="156"/>
    </row>
    <row r="242" spans="5:41" outlineLevel="1">
      <c r="E242" s="110" t="str">
        <f t="shared" si="254"/>
        <v>Draw down charge for enhancement capital expenditure in 2031</v>
      </c>
      <c r="F242" s="147">
        <f>Inputs!$T$4</f>
        <v>2031</v>
      </c>
      <c r="G242" s="69" t="str">
        <f>Inputs!G$54</f>
        <v>£m 2022/23p</v>
      </c>
      <c r="J242" s="149">
        <f t="shared" ref="J242:AM242" si="264">IF(J$4&lt;$F242, 0, IF(J$4 &lt; $F242 + INDEX($J227:$AM227, MATCH($F242, $J$4:$AM$4, 0 ) ), 1, 0 ) ) * INDEX($J228:$AM228,MATCH($F242, $J$4:$AM$4, 0) )</f>
        <v>0</v>
      </c>
      <c r="K242" s="149">
        <f t="shared" si="264"/>
        <v>0</v>
      </c>
      <c r="L242" s="149">
        <f t="shared" si="264"/>
        <v>0</v>
      </c>
      <c r="M242" s="149">
        <f t="shared" si="264"/>
        <v>0</v>
      </c>
      <c r="N242" s="149">
        <f t="shared" si="264"/>
        <v>0</v>
      </c>
      <c r="O242" s="149">
        <f t="shared" si="264"/>
        <v>0</v>
      </c>
      <c r="P242" s="149">
        <f t="shared" si="264"/>
        <v>0</v>
      </c>
      <c r="Q242" s="149">
        <f t="shared" si="264"/>
        <v>0</v>
      </c>
      <c r="R242" s="149">
        <f t="shared" si="264"/>
        <v>0</v>
      </c>
      <c r="S242" s="149">
        <f t="shared" si="264"/>
        <v>0</v>
      </c>
      <c r="T242" s="149">
        <f t="shared" si="264"/>
        <v>0.98567893439731702</v>
      </c>
      <c r="U242" s="149">
        <f t="shared" si="264"/>
        <v>0.98567893439731702</v>
      </c>
      <c r="V242" s="149">
        <f t="shared" si="264"/>
        <v>0.98567893439731702</v>
      </c>
      <c r="W242" s="149">
        <f t="shared" si="264"/>
        <v>0.98567893439731702</v>
      </c>
      <c r="X242" s="149">
        <f t="shared" si="264"/>
        <v>0.98567893439731702</v>
      </c>
      <c r="Y242" s="149">
        <f t="shared" si="264"/>
        <v>0.98567893439731702</v>
      </c>
      <c r="Z242" s="149">
        <f t="shared" si="264"/>
        <v>0.98567893439731702</v>
      </c>
      <c r="AA242" s="149">
        <f t="shared" si="264"/>
        <v>0.98567893439731702</v>
      </c>
      <c r="AB242" s="149">
        <f t="shared" si="264"/>
        <v>0.98567893439731702</v>
      </c>
      <c r="AC242" s="149">
        <f t="shared" si="264"/>
        <v>0.98567893439731702</v>
      </c>
      <c r="AD242" s="149">
        <f t="shared" si="264"/>
        <v>0.98567893439731702</v>
      </c>
      <c r="AE242" s="149">
        <f t="shared" si="264"/>
        <v>0.98567893439731702</v>
      </c>
      <c r="AF242" s="149">
        <f t="shared" si="264"/>
        <v>0.98567893439731702</v>
      </c>
      <c r="AG242" s="149">
        <f t="shared" si="264"/>
        <v>0.98567893439731702</v>
      </c>
      <c r="AH242" s="149">
        <f t="shared" si="264"/>
        <v>0.98567893439731702</v>
      </c>
      <c r="AI242" s="149">
        <f t="shared" si="264"/>
        <v>0.98567893439731702</v>
      </c>
      <c r="AJ242" s="149">
        <f t="shared" si="264"/>
        <v>0.98567893439731702</v>
      </c>
      <c r="AK242" s="149">
        <f t="shared" si="264"/>
        <v>0.98567893439731702</v>
      </c>
      <c r="AL242" s="149">
        <f t="shared" si="264"/>
        <v>0.98567893439731702</v>
      </c>
      <c r="AM242" s="149">
        <f t="shared" si="264"/>
        <v>0.98567893439731702</v>
      </c>
      <c r="AN242" s="156"/>
      <c r="AO242" s="156"/>
    </row>
    <row r="243" spans="5:41" outlineLevel="1">
      <c r="E243" s="110" t="str">
        <f t="shared" si="254"/>
        <v>Draw down charge for enhancement capital expenditure in 2032</v>
      </c>
      <c r="F243" s="147">
        <f>Inputs!$U$4</f>
        <v>2032</v>
      </c>
      <c r="G243" s="69" t="str">
        <f>Inputs!G$54</f>
        <v>£m 2022/23p</v>
      </c>
      <c r="J243" s="149">
        <f t="shared" ref="J243:AM243" si="265">IF(J$4&lt;$F243, 0, IF(J$4 &lt; $F243 + INDEX($J227:$AM227, MATCH($F243, $J$4:$AM$4, 0 ) ), 1, 0 ) ) * INDEX($J228:$AM228,MATCH($F243, $J$4:$AM$4, 0) )</f>
        <v>0</v>
      </c>
      <c r="K243" s="149">
        <f t="shared" si="265"/>
        <v>0</v>
      </c>
      <c r="L243" s="149">
        <f t="shared" si="265"/>
        <v>0</v>
      </c>
      <c r="M243" s="149">
        <f t="shared" si="265"/>
        <v>0</v>
      </c>
      <c r="N243" s="149">
        <f t="shared" si="265"/>
        <v>0</v>
      </c>
      <c r="O243" s="149">
        <f t="shared" si="265"/>
        <v>0</v>
      </c>
      <c r="P243" s="149">
        <f t="shared" si="265"/>
        <v>0</v>
      </c>
      <c r="Q243" s="149">
        <f t="shared" si="265"/>
        <v>0</v>
      </c>
      <c r="R243" s="149">
        <f t="shared" si="265"/>
        <v>0</v>
      </c>
      <c r="S243" s="149">
        <f t="shared" si="265"/>
        <v>0</v>
      </c>
      <c r="T243" s="149">
        <f t="shared" si="265"/>
        <v>0</v>
      </c>
      <c r="U243" s="149">
        <f t="shared" si="265"/>
        <v>1.3339014777405813</v>
      </c>
      <c r="V243" s="149">
        <f t="shared" si="265"/>
        <v>1.3339014777405813</v>
      </c>
      <c r="W243" s="149">
        <f t="shared" si="265"/>
        <v>1.3339014777405813</v>
      </c>
      <c r="X243" s="149">
        <f t="shared" si="265"/>
        <v>1.3339014777405813</v>
      </c>
      <c r="Y243" s="149">
        <f t="shared" si="265"/>
        <v>1.3339014777405813</v>
      </c>
      <c r="Z243" s="149">
        <f t="shared" si="265"/>
        <v>1.3339014777405813</v>
      </c>
      <c r="AA243" s="149">
        <f t="shared" si="265"/>
        <v>1.3339014777405813</v>
      </c>
      <c r="AB243" s="149">
        <f t="shared" si="265"/>
        <v>1.3339014777405813</v>
      </c>
      <c r="AC243" s="149">
        <f t="shared" si="265"/>
        <v>1.3339014777405813</v>
      </c>
      <c r="AD243" s="149">
        <f t="shared" si="265"/>
        <v>1.3339014777405813</v>
      </c>
      <c r="AE243" s="149">
        <f t="shared" si="265"/>
        <v>1.3339014777405813</v>
      </c>
      <c r="AF243" s="149">
        <f t="shared" si="265"/>
        <v>1.3339014777405813</v>
      </c>
      <c r="AG243" s="149">
        <f t="shared" si="265"/>
        <v>1.3339014777405813</v>
      </c>
      <c r="AH243" s="149">
        <f t="shared" si="265"/>
        <v>1.3339014777405813</v>
      </c>
      <c r="AI243" s="149">
        <f t="shared" si="265"/>
        <v>1.3339014777405813</v>
      </c>
      <c r="AJ243" s="149">
        <f t="shared" si="265"/>
        <v>1.3339014777405813</v>
      </c>
      <c r="AK243" s="149">
        <f t="shared" si="265"/>
        <v>1.3339014777405813</v>
      </c>
      <c r="AL243" s="149">
        <f t="shared" si="265"/>
        <v>1.3339014777405813</v>
      </c>
      <c r="AM243" s="149">
        <f t="shared" si="265"/>
        <v>1.3339014777405813</v>
      </c>
      <c r="AN243" s="156"/>
      <c r="AO243" s="156"/>
    </row>
    <row r="244" spans="5:41" outlineLevel="1">
      <c r="E244" s="110" t="str">
        <f t="shared" si="254"/>
        <v>Draw down charge for enhancement capital expenditure in 2033</v>
      </c>
      <c r="F244" s="147">
        <f>Inputs!$V$4</f>
        <v>2033</v>
      </c>
      <c r="G244" s="69" t="str">
        <f>Inputs!G$54</f>
        <v>£m 2022/23p</v>
      </c>
      <c r="J244" s="149">
        <f t="shared" ref="J244:AM244" si="266">IF(J$4&lt;$F244, 0, IF(J$4 &lt; $F244 + INDEX($J227:$AM227, MATCH($F244, $J$4:$AM$4, 0 ) ), 1, 0 ) ) * INDEX($J228:$AM228,MATCH($F244, $J$4:$AM$4, 0) )</f>
        <v>0</v>
      </c>
      <c r="K244" s="149">
        <f t="shared" si="266"/>
        <v>0</v>
      </c>
      <c r="L244" s="149">
        <f t="shared" si="266"/>
        <v>0</v>
      </c>
      <c r="M244" s="149">
        <f t="shared" si="266"/>
        <v>0</v>
      </c>
      <c r="N244" s="149">
        <f t="shared" si="266"/>
        <v>0</v>
      </c>
      <c r="O244" s="149">
        <f t="shared" si="266"/>
        <v>0</v>
      </c>
      <c r="P244" s="149">
        <f t="shared" si="266"/>
        <v>0</v>
      </c>
      <c r="Q244" s="149">
        <f t="shared" si="266"/>
        <v>0</v>
      </c>
      <c r="R244" s="149">
        <f t="shared" si="266"/>
        <v>0</v>
      </c>
      <c r="S244" s="149">
        <f t="shared" si="266"/>
        <v>0</v>
      </c>
      <c r="T244" s="149">
        <f t="shared" si="266"/>
        <v>0</v>
      </c>
      <c r="U244" s="149">
        <f t="shared" si="266"/>
        <v>0</v>
      </c>
      <c r="V244" s="149">
        <f t="shared" si="266"/>
        <v>1.6754016542323846</v>
      </c>
      <c r="W244" s="149">
        <f t="shared" si="266"/>
        <v>1.6754016542323846</v>
      </c>
      <c r="X244" s="149">
        <f t="shared" si="266"/>
        <v>1.6754016542323846</v>
      </c>
      <c r="Y244" s="149">
        <f t="shared" si="266"/>
        <v>1.6754016542323846</v>
      </c>
      <c r="Z244" s="149">
        <f t="shared" si="266"/>
        <v>1.6754016542323846</v>
      </c>
      <c r="AA244" s="149">
        <f t="shared" si="266"/>
        <v>1.6754016542323846</v>
      </c>
      <c r="AB244" s="149">
        <f t="shared" si="266"/>
        <v>1.6754016542323846</v>
      </c>
      <c r="AC244" s="149">
        <f t="shared" si="266"/>
        <v>1.6754016542323846</v>
      </c>
      <c r="AD244" s="149">
        <f t="shared" si="266"/>
        <v>1.6754016542323846</v>
      </c>
      <c r="AE244" s="149">
        <f t="shared" si="266"/>
        <v>1.6754016542323846</v>
      </c>
      <c r="AF244" s="149">
        <f t="shared" si="266"/>
        <v>1.6754016542323846</v>
      </c>
      <c r="AG244" s="149">
        <f t="shared" si="266"/>
        <v>1.6754016542323846</v>
      </c>
      <c r="AH244" s="149">
        <f t="shared" si="266"/>
        <v>1.6754016542323846</v>
      </c>
      <c r="AI244" s="149">
        <f t="shared" si="266"/>
        <v>1.6754016542323846</v>
      </c>
      <c r="AJ244" s="149">
        <f t="shared" si="266"/>
        <v>1.6754016542323846</v>
      </c>
      <c r="AK244" s="149">
        <f t="shared" si="266"/>
        <v>1.6754016542323846</v>
      </c>
      <c r="AL244" s="149">
        <f t="shared" si="266"/>
        <v>1.6754016542323846</v>
      </c>
      <c r="AM244" s="149">
        <f t="shared" si="266"/>
        <v>1.6754016542323846</v>
      </c>
      <c r="AN244" s="156"/>
      <c r="AO244" s="156"/>
    </row>
    <row r="245" spans="5:41" outlineLevel="1">
      <c r="E245" s="110" t="str">
        <f t="shared" si="254"/>
        <v>Draw down charge for enhancement capital expenditure in 2034</v>
      </c>
      <c r="F245" s="147">
        <f>Inputs!$W$4</f>
        <v>2034</v>
      </c>
      <c r="G245" s="69" t="str">
        <f>Inputs!G$54</f>
        <v>£m 2022/23p</v>
      </c>
      <c r="J245" s="149">
        <f t="shared" ref="J245:AM245" si="267">IF(J$4&lt;$F245, 0, IF(J$4 &lt; $F245 + INDEX($J227:$AM227, MATCH($F245, $J$4:$AM$4, 0 ) ), 1, 0 ) ) * INDEX($J228:$AM228,MATCH($F245, $J$4:$AM$4, 0) )</f>
        <v>0</v>
      </c>
      <c r="K245" s="149">
        <f t="shared" si="267"/>
        <v>0</v>
      </c>
      <c r="L245" s="149">
        <f t="shared" si="267"/>
        <v>0</v>
      </c>
      <c r="M245" s="149">
        <f t="shared" si="267"/>
        <v>0</v>
      </c>
      <c r="N245" s="149">
        <f t="shared" si="267"/>
        <v>0</v>
      </c>
      <c r="O245" s="149">
        <f t="shared" si="267"/>
        <v>0</v>
      </c>
      <c r="P245" s="149">
        <f t="shared" si="267"/>
        <v>0</v>
      </c>
      <c r="Q245" s="149">
        <f t="shared" si="267"/>
        <v>0</v>
      </c>
      <c r="R245" s="149">
        <f t="shared" si="267"/>
        <v>0</v>
      </c>
      <c r="S245" s="149">
        <f t="shared" si="267"/>
        <v>0</v>
      </c>
      <c r="T245" s="149">
        <f t="shared" si="267"/>
        <v>0</v>
      </c>
      <c r="U245" s="149">
        <f t="shared" si="267"/>
        <v>0</v>
      </c>
      <c r="V245" s="149">
        <f t="shared" si="267"/>
        <v>0</v>
      </c>
      <c r="W245" s="149">
        <f t="shared" si="267"/>
        <v>1.6543924843298192</v>
      </c>
      <c r="X245" s="149">
        <f t="shared" si="267"/>
        <v>1.6543924843298192</v>
      </c>
      <c r="Y245" s="149">
        <f t="shared" si="267"/>
        <v>1.6543924843298192</v>
      </c>
      <c r="Z245" s="149">
        <f t="shared" si="267"/>
        <v>1.6543924843298192</v>
      </c>
      <c r="AA245" s="149">
        <f t="shared" si="267"/>
        <v>1.6543924843298192</v>
      </c>
      <c r="AB245" s="149">
        <f t="shared" si="267"/>
        <v>1.6543924843298192</v>
      </c>
      <c r="AC245" s="149">
        <f t="shared" si="267"/>
        <v>1.6543924843298192</v>
      </c>
      <c r="AD245" s="149">
        <f t="shared" si="267"/>
        <v>1.6543924843298192</v>
      </c>
      <c r="AE245" s="149">
        <f t="shared" si="267"/>
        <v>1.6543924843298192</v>
      </c>
      <c r="AF245" s="149">
        <f t="shared" si="267"/>
        <v>1.6543924843298192</v>
      </c>
      <c r="AG245" s="149">
        <f t="shared" si="267"/>
        <v>1.6543924843298192</v>
      </c>
      <c r="AH245" s="149">
        <f t="shared" si="267"/>
        <v>1.6543924843298192</v>
      </c>
      <c r="AI245" s="149">
        <f t="shared" si="267"/>
        <v>1.6543924843298192</v>
      </c>
      <c r="AJ245" s="149">
        <f t="shared" si="267"/>
        <v>1.6543924843298192</v>
      </c>
      <c r="AK245" s="149">
        <f t="shared" si="267"/>
        <v>1.6543924843298192</v>
      </c>
      <c r="AL245" s="149">
        <f t="shared" si="267"/>
        <v>1.6543924843298192</v>
      </c>
      <c r="AM245" s="149">
        <f t="shared" si="267"/>
        <v>1.6543924843298192</v>
      </c>
      <c r="AN245" s="156"/>
      <c r="AO245" s="156"/>
    </row>
    <row r="246" spans="5:41" outlineLevel="1">
      <c r="E246" s="110" t="str">
        <f t="shared" si="254"/>
        <v>Draw down charge for enhancement capital expenditure in 2035</v>
      </c>
      <c r="F246" s="147">
        <f>Inputs!$X$4</f>
        <v>2035</v>
      </c>
      <c r="G246" s="69" t="str">
        <f>Inputs!G$54</f>
        <v>£m 2022/23p</v>
      </c>
      <c r="J246" s="149">
        <f t="shared" ref="J246:AM246" si="268">IF(J$4&lt;$F246, 0, IF(J$4 &lt; $F246 + INDEX($J227:$AM227, MATCH($F246, $J$4:$AM$4, 0 ) ), 1, 0 ) ) * INDEX($J228:$AM228,MATCH($F246, $J$4:$AM$4, 0) )</f>
        <v>0</v>
      </c>
      <c r="K246" s="149">
        <f t="shared" si="268"/>
        <v>0</v>
      </c>
      <c r="L246" s="149">
        <f t="shared" si="268"/>
        <v>0</v>
      </c>
      <c r="M246" s="149">
        <f t="shared" si="268"/>
        <v>0</v>
      </c>
      <c r="N246" s="149">
        <f t="shared" si="268"/>
        <v>0</v>
      </c>
      <c r="O246" s="149">
        <f t="shared" si="268"/>
        <v>0</v>
      </c>
      <c r="P246" s="149">
        <f t="shared" si="268"/>
        <v>0</v>
      </c>
      <c r="Q246" s="149">
        <f t="shared" si="268"/>
        <v>0</v>
      </c>
      <c r="R246" s="149">
        <f t="shared" si="268"/>
        <v>0</v>
      </c>
      <c r="S246" s="149">
        <f t="shared" si="268"/>
        <v>0</v>
      </c>
      <c r="T246" s="149">
        <f t="shared" si="268"/>
        <v>0</v>
      </c>
      <c r="U246" s="149">
        <f t="shared" si="268"/>
        <v>0</v>
      </c>
      <c r="V246" s="149">
        <f t="shared" si="268"/>
        <v>0</v>
      </c>
      <c r="W246" s="149">
        <f t="shared" si="268"/>
        <v>0</v>
      </c>
      <c r="X246" s="149">
        <f t="shared" si="268"/>
        <v>1.3457595571733907</v>
      </c>
      <c r="Y246" s="149">
        <f t="shared" si="268"/>
        <v>1.3457595571733907</v>
      </c>
      <c r="Z246" s="149">
        <f t="shared" si="268"/>
        <v>1.3457595571733907</v>
      </c>
      <c r="AA246" s="149">
        <f t="shared" si="268"/>
        <v>1.3457595571733907</v>
      </c>
      <c r="AB246" s="149">
        <f t="shared" si="268"/>
        <v>1.3457595571733907</v>
      </c>
      <c r="AC246" s="149">
        <f t="shared" si="268"/>
        <v>1.3457595571733907</v>
      </c>
      <c r="AD246" s="149">
        <f t="shared" si="268"/>
        <v>1.3457595571733907</v>
      </c>
      <c r="AE246" s="149">
        <f t="shared" si="268"/>
        <v>1.3457595571733907</v>
      </c>
      <c r="AF246" s="149">
        <f t="shared" si="268"/>
        <v>1.3457595571733907</v>
      </c>
      <c r="AG246" s="149">
        <f t="shared" si="268"/>
        <v>1.3457595571733907</v>
      </c>
      <c r="AH246" s="149">
        <f t="shared" si="268"/>
        <v>1.3457595571733907</v>
      </c>
      <c r="AI246" s="149">
        <f t="shared" si="268"/>
        <v>1.3457595571733907</v>
      </c>
      <c r="AJ246" s="149">
        <f t="shared" si="268"/>
        <v>1.3457595571733907</v>
      </c>
      <c r="AK246" s="149">
        <f t="shared" si="268"/>
        <v>1.3457595571733907</v>
      </c>
      <c r="AL246" s="149">
        <f t="shared" si="268"/>
        <v>1.3457595571733907</v>
      </c>
      <c r="AM246" s="149">
        <f t="shared" si="268"/>
        <v>1.3457595571733907</v>
      </c>
      <c r="AN246" s="156"/>
      <c r="AO246" s="156"/>
    </row>
    <row r="247" spans="5:41" outlineLevel="1">
      <c r="E247" s="110" t="str">
        <f t="shared" si="254"/>
        <v>Draw down charge for enhancement capital expenditure in 2036</v>
      </c>
      <c r="F247" s="147">
        <f>Inputs!$Y$4</f>
        <v>2036</v>
      </c>
      <c r="G247" s="69" t="str">
        <f>Inputs!G$54</f>
        <v>£m 2022/23p</v>
      </c>
      <c r="J247" s="149">
        <f t="shared" ref="J247:AM247" si="269">IF(J$4&lt;$F247, 0, IF(J$4 &lt; $F247 + INDEX($J227:$AM227, MATCH($F247, $J$4:$AM$4, 0 ) ), 1, 0 ) ) * INDEX($J228:$AM228,MATCH($F247, $J$4:$AM$4, 0) )</f>
        <v>0</v>
      </c>
      <c r="K247" s="149">
        <f t="shared" si="269"/>
        <v>0</v>
      </c>
      <c r="L247" s="149">
        <f t="shared" si="269"/>
        <v>0</v>
      </c>
      <c r="M247" s="149">
        <f t="shared" si="269"/>
        <v>0</v>
      </c>
      <c r="N247" s="149">
        <f t="shared" si="269"/>
        <v>0</v>
      </c>
      <c r="O247" s="149">
        <f t="shared" si="269"/>
        <v>0</v>
      </c>
      <c r="P247" s="149">
        <f t="shared" si="269"/>
        <v>0</v>
      </c>
      <c r="Q247" s="149">
        <f t="shared" si="269"/>
        <v>0</v>
      </c>
      <c r="R247" s="149">
        <f t="shared" si="269"/>
        <v>0</v>
      </c>
      <c r="S247" s="149">
        <f t="shared" si="269"/>
        <v>0</v>
      </c>
      <c r="T247" s="149">
        <f t="shared" si="269"/>
        <v>0</v>
      </c>
      <c r="U247" s="149">
        <f t="shared" si="269"/>
        <v>0</v>
      </c>
      <c r="V247" s="149">
        <f t="shared" si="269"/>
        <v>0</v>
      </c>
      <c r="W247" s="149">
        <f t="shared" si="269"/>
        <v>0</v>
      </c>
      <c r="X247" s="149">
        <f t="shared" si="269"/>
        <v>0</v>
      </c>
      <c r="Y247" s="149">
        <f t="shared" si="269"/>
        <v>1.3319545109678834</v>
      </c>
      <c r="Z247" s="149">
        <f t="shared" si="269"/>
        <v>1.3319545109678834</v>
      </c>
      <c r="AA247" s="149">
        <f t="shared" si="269"/>
        <v>1.3319545109678834</v>
      </c>
      <c r="AB247" s="149">
        <f t="shared" si="269"/>
        <v>1.3319545109678834</v>
      </c>
      <c r="AC247" s="149">
        <f t="shared" si="269"/>
        <v>1.3319545109678834</v>
      </c>
      <c r="AD247" s="149">
        <f t="shared" si="269"/>
        <v>1.3319545109678834</v>
      </c>
      <c r="AE247" s="149">
        <f t="shared" si="269"/>
        <v>1.3319545109678834</v>
      </c>
      <c r="AF247" s="149">
        <f t="shared" si="269"/>
        <v>1.3319545109678834</v>
      </c>
      <c r="AG247" s="149">
        <f t="shared" si="269"/>
        <v>1.3319545109678834</v>
      </c>
      <c r="AH247" s="149">
        <f t="shared" si="269"/>
        <v>1.3319545109678834</v>
      </c>
      <c r="AI247" s="149">
        <f t="shared" si="269"/>
        <v>1.3319545109678834</v>
      </c>
      <c r="AJ247" s="149">
        <f t="shared" si="269"/>
        <v>1.3319545109678834</v>
      </c>
      <c r="AK247" s="149">
        <f t="shared" si="269"/>
        <v>1.3319545109678834</v>
      </c>
      <c r="AL247" s="149">
        <f t="shared" si="269"/>
        <v>1.3319545109678834</v>
      </c>
      <c r="AM247" s="149">
        <f t="shared" si="269"/>
        <v>1.3319545109678834</v>
      </c>
      <c r="AN247" s="156"/>
      <c r="AO247" s="156"/>
    </row>
    <row r="248" spans="5:41" outlineLevel="1">
      <c r="E248" s="110" t="str">
        <f t="shared" si="254"/>
        <v>Draw down charge for enhancement capital expenditure in 2037</v>
      </c>
      <c r="F248" s="147">
        <f>Inputs!$Z$4</f>
        <v>2037</v>
      </c>
      <c r="G248" s="69" t="str">
        <f>Inputs!G$54</f>
        <v>£m 2022/23p</v>
      </c>
      <c r="J248" s="149">
        <f t="shared" ref="J248:AM248" si="270">IF(J$4&lt;$F248, 0, IF(J$4 &lt; $F248 + INDEX($J227:$AM227, MATCH($F248, $J$4:$AM$4, 0 ) ), 1, 0 ) ) * INDEX($J228:$AM228,MATCH($F248, $J$4:$AM$4, 0) )</f>
        <v>0</v>
      </c>
      <c r="K248" s="149">
        <f t="shared" si="270"/>
        <v>0</v>
      </c>
      <c r="L248" s="149">
        <f t="shared" si="270"/>
        <v>0</v>
      </c>
      <c r="M248" s="149">
        <f t="shared" si="270"/>
        <v>0</v>
      </c>
      <c r="N248" s="149">
        <f t="shared" si="270"/>
        <v>0</v>
      </c>
      <c r="O248" s="149">
        <f t="shared" si="270"/>
        <v>0</v>
      </c>
      <c r="P248" s="149">
        <f t="shared" si="270"/>
        <v>0</v>
      </c>
      <c r="Q248" s="149">
        <f t="shared" si="270"/>
        <v>0</v>
      </c>
      <c r="R248" s="149">
        <f t="shared" si="270"/>
        <v>0</v>
      </c>
      <c r="S248" s="149">
        <f t="shared" si="270"/>
        <v>0</v>
      </c>
      <c r="T248" s="149">
        <f t="shared" si="270"/>
        <v>0</v>
      </c>
      <c r="U248" s="149">
        <f t="shared" si="270"/>
        <v>0</v>
      </c>
      <c r="V248" s="149">
        <f t="shared" si="270"/>
        <v>0</v>
      </c>
      <c r="W248" s="149">
        <f t="shared" si="270"/>
        <v>0</v>
      </c>
      <c r="X248" s="149">
        <f t="shared" si="270"/>
        <v>0</v>
      </c>
      <c r="Y248" s="149">
        <f t="shared" si="270"/>
        <v>0</v>
      </c>
      <c r="Z248" s="149">
        <f t="shared" si="270"/>
        <v>1.3343035897813791</v>
      </c>
      <c r="AA248" s="149">
        <f t="shared" si="270"/>
        <v>1.3343035897813791</v>
      </c>
      <c r="AB248" s="149">
        <f t="shared" si="270"/>
        <v>1.3343035897813791</v>
      </c>
      <c r="AC248" s="149">
        <f t="shared" si="270"/>
        <v>1.3343035897813791</v>
      </c>
      <c r="AD248" s="149">
        <f t="shared" si="270"/>
        <v>1.3343035897813791</v>
      </c>
      <c r="AE248" s="149">
        <f t="shared" si="270"/>
        <v>1.3343035897813791</v>
      </c>
      <c r="AF248" s="149">
        <f t="shared" si="270"/>
        <v>1.3343035897813791</v>
      </c>
      <c r="AG248" s="149">
        <f t="shared" si="270"/>
        <v>1.3343035897813791</v>
      </c>
      <c r="AH248" s="149">
        <f t="shared" si="270"/>
        <v>1.3343035897813791</v>
      </c>
      <c r="AI248" s="149">
        <f t="shared" si="270"/>
        <v>1.3343035897813791</v>
      </c>
      <c r="AJ248" s="149">
        <f t="shared" si="270"/>
        <v>1.3343035897813791</v>
      </c>
      <c r="AK248" s="149">
        <f t="shared" si="270"/>
        <v>1.3343035897813791</v>
      </c>
      <c r="AL248" s="149">
        <f t="shared" si="270"/>
        <v>1.3343035897813791</v>
      </c>
      <c r="AM248" s="149">
        <f t="shared" si="270"/>
        <v>1.3343035897813791</v>
      </c>
      <c r="AN248" s="156"/>
      <c r="AO248" s="156"/>
    </row>
    <row r="249" spans="5:41" outlineLevel="1">
      <c r="E249" s="110" t="str">
        <f t="shared" si="254"/>
        <v>Draw down charge for enhancement capital expenditure in 2038</v>
      </c>
      <c r="F249" s="147">
        <f>Inputs!$AA$4</f>
        <v>2038</v>
      </c>
      <c r="G249" s="69" t="str">
        <f>Inputs!G$54</f>
        <v>£m 2022/23p</v>
      </c>
      <c r="J249" s="149">
        <f t="shared" ref="J249:AM249" si="271">IF(J$4&lt;$F249, 0, IF(J$4 &lt; $F249 + INDEX($J227:$AM227, MATCH($F249, $J$4:$AM$4, 0 ) ), 1, 0 ) ) * INDEX($J228:$AM228,MATCH($F249, $J$4:$AM$4, 0) )</f>
        <v>0</v>
      </c>
      <c r="K249" s="149">
        <f t="shared" si="271"/>
        <v>0</v>
      </c>
      <c r="L249" s="149">
        <f t="shared" si="271"/>
        <v>0</v>
      </c>
      <c r="M249" s="149">
        <f t="shared" si="271"/>
        <v>0</v>
      </c>
      <c r="N249" s="149">
        <f t="shared" si="271"/>
        <v>0</v>
      </c>
      <c r="O249" s="149">
        <f t="shared" si="271"/>
        <v>0</v>
      </c>
      <c r="P249" s="149">
        <f t="shared" si="271"/>
        <v>0</v>
      </c>
      <c r="Q249" s="149">
        <f t="shared" si="271"/>
        <v>0</v>
      </c>
      <c r="R249" s="149">
        <f t="shared" si="271"/>
        <v>0</v>
      </c>
      <c r="S249" s="149">
        <f t="shared" si="271"/>
        <v>0</v>
      </c>
      <c r="T249" s="149">
        <f t="shared" si="271"/>
        <v>0</v>
      </c>
      <c r="U249" s="149">
        <f t="shared" si="271"/>
        <v>0</v>
      </c>
      <c r="V249" s="149">
        <f t="shared" si="271"/>
        <v>0</v>
      </c>
      <c r="W249" s="149">
        <f t="shared" si="271"/>
        <v>0</v>
      </c>
      <c r="X249" s="149">
        <f t="shared" si="271"/>
        <v>0</v>
      </c>
      <c r="Y249" s="149">
        <f t="shared" si="271"/>
        <v>0</v>
      </c>
      <c r="Z249" s="149">
        <f t="shared" si="271"/>
        <v>0</v>
      </c>
      <c r="AA249" s="149">
        <f t="shared" si="271"/>
        <v>1.723867651249416</v>
      </c>
      <c r="AB249" s="149">
        <f t="shared" si="271"/>
        <v>1.723867651249416</v>
      </c>
      <c r="AC249" s="149">
        <f t="shared" si="271"/>
        <v>1.723867651249416</v>
      </c>
      <c r="AD249" s="149">
        <f t="shared" si="271"/>
        <v>1.723867651249416</v>
      </c>
      <c r="AE249" s="149">
        <f t="shared" si="271"/>
        <v>1.723867651249416</v>
      </c>
      <c r="AF249" s="149">
        <f t="shared" si="271"/>
        <v>1.723867651249416</v>
      </c>
      <c r="AG249" s="149">
        <f t="shared" si="271"/>
        <v>1.723867651249416</v>
      </c>
      <c r="AH249" s="149">
        <f t="shared" si="271"/>
        <v>1.723867651249416</v>
      </c>
      <c r="AI249" s="149">
        <f t="shared" si="271"/>
        <v>1.723867651249416</v>
      </c>
      <c r="AJ249" s="149">
        <f t="shared" si="271"/>
        <v>1.723867651249416</v>
      </c>
      <c r="AK249" s="149">
        <f t="shared" si="271"/>
        <v>1.723867651249416</v>
      </c>
      <c r="AL249" s="149">
        <f t="shared" si="271"/>
        <v>1.723867651249416</v>
      </c>
      <c r="AM249" s="149">
        <f t="shared" si="271"/>
        <v>1.723867651249416</v>
      </c>
      <c r="AN249" s="156"/>
      <c r="AO249" s="156"/>
    </row>
    <row r="250" spans="5:41" outlineLevel="1">
      <c r="E250" s="110" t="str">
        <f t="shared" si="254"/>
        <v>Draw down charge for enhancement capital expenditure in 2039</v>
      </c>
      <c r="F250" s="147">
        <f>Inputs!$AB$4</f>
        <v>2039</v>
      </c>
      <c r="G250" s="69" t="str">
        <f>Inputs!G$54</f>
        <v>£m 2022/23p</v>
      </c>
      <c r="J250" s="149">
        <f t="shared" ref="J250:AM250" si="272">IF(J$4&lt;$F250, 0, IF(J$4 &lt; $F250 + INDEX($J227:$AM227, MATCH($F250, $J$4:$AM$4, 0 ) ), 1, 0 ) ) * INDEX($J228:$AM228,MATCH($F250, $J$4:$AM$4, 0) )</f>
        <v>0</v>
      </c>
      <c r="K250" s="149">
        <f t="shared" si="272"/>
        <v>0</v>
      </c>
      <c r="L250" s="149">
        <f t="shared" si="272"/>
        <v>0</v>
      </c>
      <c r="M250" s="149">
        <f t="shared" si="272"/>
        <v>0</v>
      </c>
      <c r="N250" s="149">
        <f t="shared" si="272"/>
        <v>0</v>
      </c>
      <c r="O250" s="149">
        <f t="shared" si="272"/>
        <v>0</v>
      </c>
      <c r="P250" s="149">
        <f t="shared" si="272"/>
        <v>0</v>
      </c>
      <c r="Q250" s="149">
        <f t="shared" si="272"/>
        <v>0</v>
      </c>
      <c r="R250" s="149">
        <f t="shared" si="272"/>
        <v>0</v>
      </c>
      <c r="S250" s="149">
        <f t="shared" si="272"/>
        <v>0</v>
      </c>
      <c r="T250" s="149">
        <f t="shared" si="272"/>
        <v>0</v>
      </c>
      <c r="U250" s="149">
        <f t="shared" si="272"/>
        <v>0</v>
      </c>
      <c r="V250" s="149">
        <f t="shared" si="272"/>
        <v>0</v>
      </c>
      <c r="W250" s="149">
        <f t="shared" si="272"/>
        <v>0</v>
      </c>
      <c r="X250" s="149">
        <f t="shared" si="272"/>
        <v>0</v>
      </c>
      <c r="Y250" s="149">
        <f t="shared" si="272"/>
        <v>0</v>
      </c>
      <c r="Z250" s="149">
        <f t="shared" si="272"/>
        <v>0</v>
      </c>
      <c r="AA250" s="149">
        <f t="shared" si="272"/>
        <v>0</v>
      </c>
      <c r="AB250" s="149">
        <f t="shared" si="272"/>
        <v>2.147011168491531</v>
      </c>
      <c r="AC250" s="149">
        <f t="shared" si="272"/>
        <v>2.147011168491531</v>
      </c>
      <c r="AD250" s="149">
        <f t="shared" si="272"/>
        <v>2.147011168491531</v>
      </c>
      <c r="AE250" s="149">
        <f t="shared" si="272"/>
        <v>2.147011168491531</v>
      </c>
      <c r="AF250" s="149">
        <f t="shared" si="272"/>
        <v>2.147011168491531</v>
      </c>
      <c r="AG250" s="149">
        <f t="shared" si="272"/>
        <v>2.147011168491531</v>
      </c>
      <c r="AH250" s="149">
        <f t="shared" si="272"/>
        <v>2.147011168491531</v>
      </c>
      <c r="AI250" s="149">
        <f t="shared" si="272"/>
        <v>2.147011168491531</v>
      </c>
      <c r="AJ250" s="149">
        <f t="shared" si="272"/>
        <v>2.147011168491531</v>
      </c>
      <c r="AK250" s="149">
        <f t="shared" si="272"/>
        <v>2.147011168491531</v>
      </c>
      <c r="AL250" s="149">
        <f t="shared" si="272"/>
        <v>2.147011168491531</v>
      </c>
      <c r="AM250" s="149">
        <f t="shared" si="272"/>
        <v>2.147011168491531</v>
      </c>
      <c r="AN250" s="156"/>
      <c r="AO250" s="156"/>
    </row>
    <row r="251" spans="5:41" outlineLevel="1">
      <c r="E251" s="110" t="str">
        <f t="shared" si="254"/>
        <v>Draw down charge for enhancement capital expenditure in 2040</v>
      </c>
      <c r="F251" s="147">
        <f>Inputs!$AC$4</f>
        <v>2040</v>
      </c>
      <c r="G251" s="69" t="str">
        <f>Inputs!G$54</f>
        <v>£m 2022/23p</v>
      </c>
      <c r="J251" s="149">
        <f t="shared" ref="J251:AM251" si="273">IF(J$4&lt;$F251, 0, IF(J$4 &lt; $F251 + INDEX($J227:$AM227, MATCH($F251, $J$4:$AM$4, 0 ) ), 1, 0 ) ) * INDEX($J228:$AM228,MATCH($F251, $J$4:$AM$4, 0) )</f>
        <v>0</v>
      </c>
      <c r="K251" s="149">
        <f t="shared" si="273"/>
        <v>0</v>
      </c>
      <c r="L251" s="149">
        <f t="shared" si="273"/>
        <v>0</v>
      </c>
      <c r="M251" s="149">
        <f t="shared" si="273"/>
        <v>0</v>
      </c>
      <c r="N251" s="149">
        <f t="shared" si="273"/>
        <v>0</v>
      </c>
      <c r="O251" s="149">
        <f t="shared" si="273"/>
        <v>0</v>
      </c>
      <c r="P251" s="149">
        <f t="shared" si="273"/>
        <v>0</v>
      </c>
      <c r="Q251" s="149">
        <f t="shared" si="273"/>
        <v>0</v>
      </c>
      <c r="R251" s="149">
        <f t="shared" si="273"/>
        <v>0</v>
      </c>
      <c r="S251" s="149">
        <f t="shared" si="273"/>
        <v>0</v>
      </c>
      <c r="T251" s="149">
        <f t="shared" si="273"/>
        <v>0</v>
      </c>
      <c r="U251" s="149">
        <f t="shared" si="273"/>
        <v>0</v>
      </c>
      <c r="V251" s="149">
        <f t="shared" si="273"/>
        <v>0</v>
      </c>
      <c r="W251" s="149">
        <f t="shared" si="273"/>
        <v>0</v>
      </c>
      <c r="X251" s="149">
        <f t="shared" si="273"/>
        <v>0</v>
      </c>
      <c r="Y251" s="149">
        <f t="shared" si="273"/>
        <v>0</v>
      </c>
      <c r="Z251" s="149">
        <f t="shared" si="273"/>
        <v>0</v>
      </c>
      <c r="AA251" s="149">
        <f t="shared" si="273"/>
        <v>0</v>
      </c>
      <c r="AB251" s="149">
        <f t="shared" si="273"/>
        <v>0</v>
      </c>
      <c r="AC251" s="149">
        <f t="shared" si="273"/>
        <v>1.8638964986896125</v>
      </c>
      <c r="AD251" s="149">
        <f t="shared" si="273"/>
        <v>1.8638964986896125</v>
      </c>
      <c r="AE251" s="149">
        <f t="shared" si="273"/>
        <v>1.8638964986896125</v>
      </c>
      <c r="AF251" s="149">
        <f t="shared" si="273"/>
        <v>1.8638964986896125</v>
      </c>
      <c r="AG251" s="149">
        <f t="shared" si="273"/>
        <v>1.8638964986896125</v>
      </c>
      <c r="AH251" s="149">
        <f t="shared" si="273"/>
        <v>1.8638964986896125</v>
      </c>
      <c r="AI251" s="149">
        <f t="shared" si="273"/>
        <v>1.8638964986896125</v>
      </c>
      <c r="AJ251" s="149">
        <f t="shared" si="273"/>
        <v>1.8638964986896125</v>
      </c>
      <c r="AK251" s="149">
        <f t="shared" si="273"/>
        <v>1.8638964986896125</v>
      </c>
      <c r="AL251" s="149">
        <f t="shared" si="273"/>
        <v>1.8638964986896125</v>
      </c>
      <c r="AM251" s="149">
        <f t="shared" si="273"/>
        <v>1.8638964986896125</v>
      </c>
      <c r="AN251" s="156"/>
      <c r="AO251" s="156"/>
    </row>
    <row r="252" spans="5:41" outlineLevel="1">
      <c r="E252" s="110" t="str">
        <f t="shared" si="254"/>
        <v>Draw down charge for enhancement capital expenditure in 2041</v>
      </c>
      <c r="F252" s="147">
        <f>Inputs!$AD$4</f>
        <v>2041</v>
      </c>
      <c r="G252" s="69" t="str">
        <f>Inputs!G$54</f>
        <v>£m 2022/23p</v>
      </c>
      <c r="J252" s="149">
        <f t="shared" ref="J252:AM252" si="274">IF(J$4&lt;$F252, 0, IF(J$4 &lt; $F252 + INDEX($J227:$AM227, MATCH($F252, $J$4:$AM$4, 0 ) ), 1, 0 ) ) * INDEX($J228:$AM228,MATCH($F252, $J$4:$AM$4, 0) )</f>
        <v>0</v>
      </c>
      <c r="K252" s="149">
        <f t="shared" si="274"/>
        <v>0</v>
      </c>
      <c r="L252" s="149">
        <f t="shared" si="274"/>
        <v>0</v>
      </c>
      <c r="M252" s="149">
        <f t="shared" si="274"/>
        <v>0</v>
      </c>
      <c r="N252" s="149">
        <f t="shared" si="274"/>
        <v>0</v>
      </c>
      <c r="O252" s="149">
        <f t="shared" si="274"/>
        <v>0</v>
      </c>
      <c r="P252" s="149">
        <f t="shared" si="274"/>
        <v>0</v>
      </c>
      <c r="Q252" s="149">
        <f t="shared" si="274"/>
        <v>0</v>
      </c>
      <c r="R252" s="149">
        <f t="shared" si="274"/>
        <v>0</v>
      </c>
      <c r="S252" s="149">
        <f t="shared" si="274"/>
        <v>0</v>
      </c>
      <c r="T252" s="149">
        <f t="shared" si="274"/>
        <v>0</v>
      </c>
      <c r="U252" s="149">
        <f t="shared" si="274"/>
        <v>0</v>
      </c>
      <c r="V252" s="149">
        <f t="shared" si="274"/>
        <v>0</v>
      </c>
      <c r="W252" s="149">
        <f t="shared" si="274"/>
        <v>0</v>
      </c>
      <c r="X252" s="149">
        <f t="shared" si="274"/>
        <v>0</v>
      </c>
      <c r="Y252" s="149">
        <f t="shared" si="274"/>
        <v>0</v>
      </c>
      <c r="Z252" s="149">
        <f t="shared" si="274"/>
        <v>0</v>
      </c>
      <c r="AA252" s="149">
        <f t="shared" si="274"/>
        <v>0</v>
      </c>
      <c r="AB252" s="149">
        <f t="shared" si="274"/>
        <v>0</v>
      </c>
      <c r="AC252" s="149">
        <f t="shared" si="274"/>
        <v>0</v>
      </c>
      <c r="AD252" s="149">
        <f t="shared" si="274"/>
        <v>1.5901526661566097</v>
      </c>
      <c r="AE252" s="149">
        <f t="shared" si="274"/>
        <v>1.5901526661566097</v>
      </c>
      <c r="AF252" s="149">
        <f t="shared" si="274"/>
        <v>1.5901526661566097</v>
      </c>
      <c r="AG252" s="149">
        <f t="shared" si="274"/>
        <v>1.5901526661566097</v>
      </c>
      <c r="AH252" s="149">
        <f t="shared" si="274"/>
        <v>1.5901526661566097</v>
      </c>
      <c r="AI252" s="149">
        <f t="shared" si="274"/>
        <v>1.5901526661566097</v>
      </c>
      <c r="AJ252" s="149">
        <f t="shared" si="274"/>
        <v>1.5901526661566097</v>
      </c>
      <c r="AK252" s="149">
        <f t="shared" si="274"/>
        <v>1.5901526661566097</v>
      </c>
      <c r="AL252" s="149">
        <f t="shared" si="274"/>
        <v>1.5901526661566097</v>
      </c>
      <c r="AM252" s="149">
        <f t="shared" si="274"/>
        <v>1.5901526661566097</v>
      </c>
      <c r="AN252" s="156"/>
      <c r="AO252" s="156"/>
    </row>
    <row r="253" spans="5:41" outlineLevel="1">
      <c r="E253" s="110" t="str">
        <f t="shared" si="254"/>
        <v>Draw down charge for enhancement capital expenditure in 2042</v>
      </c>
      <c r="F253" s="147">
        <f>Inputs!$AE$4</f>
        <v>2042</v>
      </c>
      <c r="G253" s="69" t="str">
        <f>Inputs!G$54</f>
        <v>£m 2022/23p</v>
      </c>
      <c r="J253" s="149">
        <f t="shared" ref="J253:AM253" si="275">IF(J$4&lt;$F253, 0, IF(J$4 &lt; $F253 + INDEX($J227:$AM227, MATCH($F253, $J$4:$AM$4, 0 ) ), 1, 0 ) ) * INDEX($J228:$AM228,MATCH($F253, $J$4:$AM$4, 0) )</f>
        <v>0</v>
      </c>
      <c r="K253" s="149">
        <f t="shared" si="275"/>
        <v>0</v>
      </c>
      <c r="L253" s="149">
        <f t="shared" si="275"/>
        <v>0</v>
      </c>
      <c r="M253" s="149">
        <f t="shared" si="275"/>
        <v>0</v>
      </c>
      <c r="N253" s="149">
        <f t="shared" si="275"/>
        <v>0</v>
      </c>
      <c r="O253" s="149">
        <f t="shared" si="275"/>
        <v>0</v>
      </c>
      <c r="P253" s="149">
        <f t="shared" si="275"/>
        <v>0</v>
      </c>
      <c r="Q253" s="149">
        <f t="shared" si="275"/>
        <v>0</v>
      </c>
      <c r="R253" s="149">
        <f t="shared" si="275"/>
        <v>0</v>
      </c>
      <c r="S253" s="149">
        <f t="shared" si="275"/>
        <v>0</v>
      </c>
      <c r="T253" s="149">
        <f t="shared" si="275"/>
        <v>0</v>
      </c>
      <c r="U253" s="149">
        <f t="shared" si="275"/>
        <v>0</v>
      </c>
      <c r="V253" s="149">
        <f t="shared" si="275"/>
        <v>0</v>
      </c>
      <c r="W253" s="149">
        <f t="shared" si="275"/>
        <v>0</v>
      </c>
      <c r="X253" s="149">
        <f t="shared" si="275"/>
        <v>0</v>
      </c>
      <c r="Y253" s="149">
        <f t="shared" si="275"/>
        <v>0</v>
      </c>
      <c r="Z253" s="149">
        <f t="shared" si="275"/>
        <v>0</v>
      </c>
      <c r="AA253" s="149">
        <f t="shared" si="275"/>
        <v>0</v>
      </c>
      <c r="AB253" s="149">
        <f t="shared" si="275"/>
        <v>0</v>
      </c>
      <c r="AC253" s="149">
        <f t="shared" si="275"/>
        <v>0</v>
      </c>
      <c r="AD253" s="149">
        <f t="shared" si="275"/>
        <v>0</v>
      </c>
      <c r="AE253" s="149">
        <f t="shared" si="275"/>
        <v>1.8573619522273579</v>
      </c>
      <c r="AF253" s="149">
        <f t="shared" si="275"/>
        <v>1.8573619522273579</v>
      </c>
      <c r="AG253" s="149">
        <f t="shared" si="275"/>
        <v>1.8573619522273579</v>
      </c>
      <c r="AH253" s="149">
        <f t="shared" si="275"/>
        <v>1.8573619522273579</v>
      </c>
      <c r="AI253" s="149">
        <f t="shared" si="275"/>
        <v>1.8573619522273579</v>
      </c>
      <c r="AJ253" s="149">
        <f t="shared" si="275"/>
        <v>1.8573619522273579</v>
      </c>
      <c r="AK253" s="149">
        <f t="shared" si="275"/>
        <v>1.8573619522273579</v>
      </c>
      <c r="AL253" s="149">
        <f t="shared" si="275"/>
        <v>1.8573619522273579</v>
      </c>
      <c r="AM253" s="149">
        <f t="shared" si="275"/>
        <v>1.8573619522273579</v>
      </c>
      <c r="AN253" s="156"/>
      <c r="AO253" s="156"/>
    </row>
    <row r="254" spans="5:41" outlineLevel="1">
      <c r="E254" s="110" t="str">
        <f t="shared" si="254"/>
        <v>Draw down charge for enhancement capital expenditure in 2043</v>
      </c>
      <c r="F254" s="147">
        <f>Inputs!$AF$4</f>
        <v>2043</v>
      </c>
      <c r="G254" s="69" t="str">
        <f>Inputs!G$54</f>
        <v>£m 2022/23p</v>
      </c>
      <c r="J254" s="149">
        <f t="shared" ref="J254:AM254" si="276">IF(J$4&lt;$F254, 0, IF(J$4 &lt; $F254 + INDEX($J227:$AM227, MATCH($F254, $J$4:$AM$4, 0 ) ), 1, 0 ) ) * INDEX($J228:$AM228,MATCH($F254, $J$4:$AM$4, 0) )</f>
        <v>0</v>
      </c>
      <c r="K254" s="149">
        <f t="shared" si="276"/>
        <v>0</v>
      </c>
      <c r="L254" s="149">
        <f t="shared" si="276"/>
        <v>0</v>
      </c>
      <c r="M254" s="149">
        <f t="shared" si="276"/>
        <v>0</v>
      </c>
      <c r="N254" s="149">
        <f t="shared" si="276"/>
        <v>0</v>
      </c>
      <c r="O254" s="149">
        <f t="shared" si="276"/>
        <v>0</v>
      </c>
      <c r="P254" s="149">
        <f t="shared" si="276"/>
        <v>0</v>
      </c>
      <c r="Q254" s="149">
        <f t="shared" si="276"/>
        <v>0</v>
      </c>
      <c r="R254" s="149">
        <f t="shared" si="276"/>
        <v>0</v>
      </c>
      <c r="S254" s="149">
        <f t="shared" si="276"/>
        <v>0</v>
      </c>
      <c r="T254" s="149">
        <f t="shared" si="276"/>
        <v>0</v>
      </c>
      <c r="U254" s="149">
        <f t="shared" si="276"/>
        <v>0</v>
      </c>
      <c r="V254" s="149">
        <f t="shared" si="276"/>
        <v>0</v>
      </c>
      <c r="W254" s="149">
        <f t="shared" si="276"/>
        <v>0</v>
      </c>
      <c r="X254" s="149">
        <f t="shared" si="276"/>
        <v>0</v>
      </c>
      <c r="Y254" s="149">
        <f t="shared" si="276"/>
        <v>0</v>
      </c>
      <c r="Z254" s="149">
        <f t="shared" si="276"/>
        <v>0</v>
      </c>
      <c r="AA254" s="149">
        <f t="shared" si="276"/>
        <v>0</v>
      </c>
      <c r="AB254" s="149">
        <f t="shared" si="276"/>
        <v>0</v>
      </c>
      <c r="AC254" s="149">
        <f t="shared" si="276"/>
        <v>0</v>
      </c>
      <c r="AD254" s="149">
        <f t="shared" si="276"/>
        <v>0</v>
      </c>
      <c r="AE254" s="149">
        <f t="shared" si="276"/>
        <v>0</v>
      </c>
      <c r="AF254" s="149">
        <f t="shared" si="276"/>
        <v>1.2481767004597573</v>
      </c>
      <c r="AG254" s="149">
        <f t="shared" si="276"/>
        <v>1.2481767004597573</v>
      </c>
      <c r="AH254" s="149">
        <f t="shared" si="276"/>
        <v>1.2481767004597573</v>
      </c>
      <c r="AI254" s="149">
        <f t="shared" si="276"/>
        <v>1.2481767004597573</v>
      </c>
      <c r="AJ254" s="149">
        <f t="shared" si="276"/>
        <v>1.2481767004597573</v>
      </c>
      <c r="AK254" s="149">
        <f t="shared" si="276"/>
        <v>1.2481767004597573</v>
      </c>
      <c r="AL254" s="149">
        <f t="shared" si="276"/>
        <v>1.2481767004597573</v>
      </c>
      <c r="AM254" s="149">
        <f t="shared" si="276"/>
        <v>1.2481767004597573</v>
      </c>
      <c r="AN254" s="156"/>
      <c r="AO254" s="156"/>
    </row>
    <row r="255" spans="5:41" outlineLevel="1">
      <c r="E255" s="110" t="str">
        <f t="shared" si="254"/>
        <v>Draw down charge for enhancement capital expenditure in 2044</v>
      </c>
      <c r="F255" s="147">
        <f>Inputs!$AG$4</f>
        <v>2044</v>
      </c>
      <c r="G255" s="69" t="str">
        <f>Inputs!G$54</f>
        <v>£m 2022/23p</v>
      </c>
      <c r="J255" s="149">
        <f t="shared" ref="J255:AM255" si="277">IF(J$4&lt;$F255, 0, IF(J$4 &lt; $F255 + INDEX($J227:$AM227, MATCH($F255, $J$4:$AM$4, 0 ) ), 1, 0 ) ) * INDEX($J228:$AM228,MATCH($F255, $J$4:$AM$4, 0) )</f>
        <v>0</v>
      </c>
      <c r="K255" s="149">
        <f t="shared" si="277"/>
        <v>0</v>
      </c>
      <c r="L255" s="149">
        <f t="shared" si="277"/>
        <v>0</v>
      </c>
      <c r="M255" s="149">
        <f t="shared" si="277"/>
        <v>0</v>
      </c>
      <c r="N255" s="149">
        <f t="shared" si="277"/>
        <v>0</v>
      </c>
      <c r="O255" s="149">
        <f t="shared" si="277"/>
        <v>0</v>
      </c>
      <c r="P255" s="149">
        <f t="shared" si="277"/>
        <v>0</v>
      </c>
      <c r="Q255" s="149">
        <f t="shared" si="277"/>
        <v>0</v>
      </c>
      <c r="R255" s="149">
        <f t="shared" si="277"/>
        <v>0</v>
      </c>
      <c r="S255" s="149">
        <f t="shared" si="277"/>
        <v>0</v>
      </c>
      <c r="T255" s="149">
        <f t="shared" si="277"/>
        <v>0</v>
      </c>
      <c r="U255" s="149">
        <f t="shared" si="277"/>
        <v>0</v>
      </c>
      <c r="V255" s="149">
        <f t="shared" si="277"/>
        <v>0</v>
      </c>
      <c r="W255" s="149">
        <f t="shared" si="277"/>
        <v>0</v>
      </c>
      <c r="X255" s="149">
        <f t="shared" si="277"/>
        <v>0</v>
      </c>
      <c r="Y255" s="149">
        <f t="shared" si="277"/>
        <v>0</v>
      </c>
      <c r="Z255" s="149">
        <f t="shared" si="277"/>
        <v>0</v>
      </c>
      <c r="AA255" s="149">
        <f t="shared" si="277"/>
        <v>0</v>
      </c>
      <c r="AB255" s="149">
        <f t="shared" si="277"/>
        <v>0</v>
      </c>
      <c r="AC255" s="149">
        <f t="shared" si="277"/>
        <v>0</v>
      </c>
      <c r="AD255" s="149">
        <f t="shared" si="277"/>
        <v>0</v>
      </c>
      <c r="AE255" s="149">
        <f t="shared" si="277"/>
        <v>0</v>
      </c>
      <c r="AF255" s="149">
        <f t="shared" si="277"/>
        <v>0</v>
      </c>
      <c r="AG255" s="149">
        <f t="shared" si="277"/>
        <v>1.1747018101040061</v>
      </c>
      <c r="AH255" s="149">
        <f t="shared" si="277"/>
        <v>1.1747018101040061</v>
      </c>
      <c r="AI255" s="149">
        <f t="shared" si="277"/>
        <v>1.1747018101040061</v>
      </c>
      <c r="AJ255" s="149">
        <f t="shared" si="277"/>
        <v>1.1747018101040061</v>
      </c>
      <c r="AK255" s="149">
        <f t="shared" si="277"/>
        <v>1.1747018101040061</v>
      </c>
      <c r="AL255" s="149">
        <f t="shared" si="277"/>
        <v>1.1747018101040061</v>
      </c>
      <c r="AM255" s="149">
        <f t="shared" si="277"/>
        <v>1.1747018101040061</v>
      </c>
      <c r="AN255" s="156"/>
      <c r="AO255" s="156"/>
    </row>
    <row r="256" spans="5:41" outlineLevel="1">
      <c r="E256" s="110" t="str">
        <f t="shared" si="254"/>
        <v>Draw down charge for enhancement capital expenditure in 2045</v>
      </c>
      <c r="F256" s="147">
        <f>Inputs!$AH$4</f>
        <v>2045</v>
      </c>
      <c r="G256" s="69" t="str">
        <f>Inputs!G$54</f>
        <v>£m 2022/23p</v>
      </c>
      <c r="J256" s="149">
        <f t="shared" ref="J256:AM256" si="278">IF(J$4&lt;$F256, 0, IF(J$4 &lt; $F256 + INDEX($J227:$AM227, MATCH($F256, $J$4:$AM$4, 0 ) ), 1, 0 ) ) * INDEX($J228:$AM228,MATCH($F256, $J$4:$AM$4, 0) )</f>
        <v>0</v>
      </c>
      <c r="K256" s="149">
        <f t="shared" si="278"/>
        <v>0</v>
      </c>
      <c r="L256" s="149">
        <f t="shared" si="278"/>
        <v>0</v>
      </c>
      <c r="M256" s="149">
        <f t="shared" si="278"/>
        <v>0</v>
      </c>
      <c r="N256" s="149">
        <f t="shared" si="278"/>
        <v>0</v>
      </c>
      <c r="O256" s="149">
        <f t="shared" si="278"/>
        <v>0</v>
      </c>
      <c r="P256" s="149">
        <f t="shared" si="278"/>
        <v>0</v>
      </c>
      <c r="Q256" s="149">
        <f t="shared" si="278"/>
        <v>0</v>
      </c>
      <c r="R256" s="149">
        <f t="shared" si="278"/>
        <v>0</v>
      </c>
      <c r="S256" s="149">
        <f t="shared" si="278"/>
        <v>0</v>
      </c>
      <c r="T256" s="149">
        <f t="shared" si="278"/>
        <v>0</v>
      </c>
      <c r="U256" s="149">
        <f t="shared" si="278"/>
        <v>0</v>
      </c>
      <c r="V256" s="149">
        <f t="shared" si="278"/>
        <v>0</v>
      </c>
      <c r="W256" s="149">
        <f t="shared" si="278"/>
        <v>0</v>
      </c>
      <c r="X256" s="149">
        <f t="shared" si="278"/>
        <v>0</v>
      </c>
      <c r="Y256" s="149">
        <f t="shared" si="278"/>
        <v>0</v>
      </c>
      <c r="Z256" s="149">
        <f t="shared" si="278"/>
        <v>0</v>
      </c>
      <c r="AA256" s="149">
        <f t="shared" si="278"/>
        <v>0</v>
      </c>
      <c r="AB256" s="149">
        <f t="shared" si="278"/>
        <v>0</v>
      </c>
      <c r="AC256" s="149">
        <f t="shared" si="278"/>
        <v>0</v>
      </c>
      <c r="AD256" s="149">
        <f t="shared" si="278"/>
        <v>0</v>
      </c>
      <c r="AE256" s="149">
        <f t="shared" si="278"/>
        <v>0</v>
      </c>
      <c r="AF256" s="149">
        <f t="shared" si="278"/>
        <v>0</v>
      </c>
      <c r="AG256" s="149">
        <f t="shared" si="278"/>
        <v>0</v>
      </c>
      <c r="AH256" s="149">
        <f t="shared" si="278"/>
        <v>0.64385999090111978</v>
      </c>
      <c r="AI256" s="149">
        <f t="shared" si="278"/>
        <v>0.64385999090111978</v>
      </c>
      <c r="AJ256" s="149">
        <f t="shared" si="278"/>
        <v>0.64385999090111978</v>
      </c>
      <c r="AK256" s="149">
        <f t="shared" si="278"/>
        <v>0.64385999090111978</v>
      </c>
      <c r="AL256" s="149">
        <f t="shared" si="278"/>
        <v>0.64385999090111978</v>
      </c>
      <c r="AM256" s="149">
        <f t="shared" si="278"/>
        <v>0.64385999090111978</v>
      </c>
      <c r="AN256" s="156"/>
      <c r="AO256" s="156"/>
    </row>
    <row r="257" spans="2:41" outlineLevel="1">
      <c r="E257" s="110" t="str">
        <f t="shared" si="254"/>
        <v>Draw down charge for enhancement capital expenditure in 2046</v>
      </c>
      <c r="F257" s="147">
        <f>Inputs!$AI$4</f>
        <v>2046</v>
      </c>
      <c r="G257" s="69" t="str">
        <f>Inputs!G$54</f>
        <v>£m 2022/23p</v>
      </c>
      <c r="J257" s="149">
        <f t="shared" ref="J257:AM257" si="279">IF(J$4&lt;$F257, 0, IF(J$4 &lt; $F257 + INDEX($J227:$AM227, MATCH($F257, $J$4:$AM$4, 0 ) ), 1, 0 ) ) * INDEX($J228:$AM228,MATCH($F257, $J$4:$AM$4, 0) )</f>
        <v>0</v>
      </c>
      <c r="K257" s="149">
        <f t="shared" si="279"/>
        <v>0</v>
      </c>
      <c r="L257" s="149">
        <f t="shared" si="279"/>
        <v>0</v>
      </c>
      <c r="M257" s="149">
        <f t="shared" si="279"/>
        <v>0</v>
      </c>
      <c r="N257" s="149">
        <f t="shared" si="279"/>
        <v>0</v>
      </c>
      <c r="O257" s="149">
        <f t="shared" si="279"/>
        <v>0</v>
      </c>
      <c r="P257" s="149">
        <f t="shared" si="279"/>
        <v>0</v>
      </c>
      <c r="Q257" s="149">
        <f t="shared" si="279"/>
        <v>0</v>
      </c>
      <c r="R257" s="149">
        <f t="shared" si="279"/>
        <v>0</v>
      </c>
      <c r="S257" s="149">
        <f t="shared" si="279"/>
        <v>0</v>
      </c>
      <c r="T257" s="149">
        <f t="shared" si="279"/>
        <v>0</v>
      </c>
      <c r="U257" s="149">
        <f t="shared" si="279"/>
        <v>0</v>
      </c>
      <c r="V257" s="149">
        <f t="shared" si="279"/>
        <v>0</v>
      </c>
      <c r="W257" s="149">
        <f t="shared" si="279"/>
        <v>0</v>
      </c>
      <c r="X257" s="149">
        <f t="shared" si="279"/>
        <v>0</v>
      </c>
      <c r="Y257" s="149">
        <f t="shared" si="279"/>
        <v>0</v>
      </c>
      <c r="Z257" s="149">
        <f t="shared" si="279"/>
        <v>0</v>
      </c>
      <c r="AA257" s="149">
        <f t="shared" si="279"/>
        <v>0</v>
      </c>
      <c r="AB257" s="149">
        <f t="shared" si="279"/>
        <v>0</v>
      </c>
      <c r="AC257" s="149">
        <f t="shared" si="279"/>
        <v>0</v>
      </c>
      <c r="AD257" s="149">
        <f t="shared" si="279"/>
        <v>0</v>
      </c>
      <c r="AE257" s="149">
        <f t="shared" si="279"/>
        <v>0</v>
      </c>
      <c r="AF257" s="149">
        <f t="shared" si="279"/>
        <v>0</v>
      </c>
      <c r="AG257" s="149">
        <f t="shared" si="279"/>
        <v>0</v>
      </c>
      <c r="AH257" s="149">
        <f t="shared" si="279"/>
        <v>0</v>
      </c>
      <c r="AI257" s="149">
        <f t="shared" si="279"/>
        <v>0.41702002542525368</v>
      </c>
      <c r="AJ257" s="149">
        <f t="shared" si="279"/>
        <v>0.41702002542525368</v>
      </c>
      <c r="AK257" s="149">
        <f t="shared" si="279"/>
        <v>0.41702002542525368</v>
      </c>
      <c r="AL257" s="149">
        <f t="shared" si="279"/>
        <v>0.41702002542525368</v>
      </c>
      <c r="AM257" s="149">
        <f t="shared" si="279"/>
        <v>0.41702002542525368</v>
      </c>
      <c r="AN257" s="156"/>
      <c r="AO257" s="156"/>
    </row>
    <row r="258" spans="2:41" outlineLevel="1">
      <c r="E258" s="110" t="str">
        <f t="shared" si="254"/>
        <v>Draw down charge for enhancement capital expenditure in 2047</v>
      </c>
      <c r="F258" s="147">
        <f>Inputs!$AJ$4</f>
        <v>2047</v>
      </c>
      <c r="G258" s="69" t="str">
        <f>Inputs!G$54</f>
        <v>£m 2022/23p</v>
      </c>
      <c r="J258" s="149">
        <f t="shared" ref="J258:AM258" si="280">IF(J$4&lt;$F258, 0, IF(J$4 &lt; $F258 + INDEX($J227:$AM227, MATCH($F258, $J$4:$AM$4, 0 ) ), 1, 0 ) ) * INDEX($J228:$AM228,MATCH($F258, $J$4:$AM$4, 0) )</f>
        <v>0</v>
      </c>
      <c r="K258" s="149">
        <f t="shared" si="280"/>
        <v>0</v>
      </c>
      <c r="L258" s="149">
        <f t="shared" si="280"/>
        <v>0</v>
      </c>
      <c r="M258" s="149">
        <f t="shared" si="280"/>
        <v>0</v>
      </c>
      <c r="N258" s="149">
        <f t="shared" si="280"/>
        <v>0</v>
      </c>
      <c r="O258" s="149">
        <f t="shared" si="280"/>
        <v>0</v>
      </c>
      <c r="P258" s="149">
        <f t="shared" si="280"/>
        <v>0</v>
      </c>
      <c r="Q258" s="149">
        <f t="shared" si="280"/>
        <v>0</v>
      </c>
      <c r="R258" s="149">
        <f t="shared" si="280"/>
        <v>0</v>
      </c>
      <c r="S258" s="149">
        <f t="shared" si="280"/>
        <v>0</v>
      </c>
      <c r="T258" s="149">
        <f t="shared" si="280"/>
        <v>0</v>
      </c>
      <c r="U258" s="149">
        <f t="shared" si="280"/>
        <v>0</v>
      </c>
      <c r="V258" s="149">
        <f t="shared" si="280"/>
        <v>0</v>
      </c>
      <c r="W258" s="149">
        <f t="shared" si="280"/>
        <v>0</v>
      </c>
      <c r="X258" s="149">
        <f t="shared" si="280"/>
        <v>0</v>
      </c>
      <c r="Y258" s="149">
        <f t="shared" si="280"/>
        <v>0</v>
      </c>
      <c r="Z258" s="149">
        <f t="shared" si="280"/>
        <v>0</v>
      </c>
      <c r="AA258" s="149">
        <f t="shared" si="280"/>
        <v>0</v>
      </c>
      <c r="AB258" s="149">
        <f t="shared" si="280"/>
        <v>0</v>
      </c>
      <c r="AC258" s="149">
        <f t="shared" si="280"/>
        <v>0</v>
      </c>
      <c r="AD258" s="149">
        <f t="shared" si="280"/>
        <v>0</v>
      </c>
      <c r="AE258" s="149">
        <f t="shared" si="280"/>
        <v>0</v>
      </c>
      <c r="AF258" s="149">
        <f t="shared" si="280"/>
        <v>0</v>
      </c>
      <c r="AG258" s="149">
        <f t="shared" si="280"/>
        <v>0</v>
      </c>
      <c r="AH258" s="149">
        <f t="shared" si="280"/>
        <v>0</v>
      </c>
      <c r="AI258" s="149">
        <f t="shared" si="280"/>
        <v>0</v>
      </c>
      <c r="AJ258" s="149">
        <f t="shared" si="280"/>
        <v>0.48648564861863441</v>
      </c>
      <c r="AK258" s="149">
        <f t="shared" si="280"/>
        <v>0.48648564861863441</v>
      </c>
      <c r="AL258" s="149">
        <f t="shared" si="280"/>
        <v>0.48648564861863441</v>
      </c>
      <c r="AM258" s="149">
        <f t="shared" si="280"/>
        <v>0.48648564861863441</v>
      </c>
      <c r="AN258" s="156"/>
      <c r="AO258" s="156"/>
    </row>
    <row r="259" spans="2:41" outlineLevel="1">
      <c r="E259" s="110" t="str">
        <f t="shared" si="254"/>
        <v>Draw down charge for enhancement capital expenditure in 2048</v>
      </c>
      <c r="F259" s="147">
        <f>Inputs!$AK$4</f>
        <v>2048</v>
      </c>
      <c r="G259" s="69" t="str">
        <f>Inputs!G$54</f>
        <v>£m 2022/23p</v>
      </c>
      <c r="J259" s="149">
        <f t="shared" ref="J259:AM259" si="281">IF(J$4&lt;$F259, 0, IF(J$4 &lt; $F259 + INDEX($J227:$AM227, MATCH($F259, $J$4:$AM$4, 0 ) ), 1, 0 ) ) * INDEX($J228:$AM228,MATCH($F259, $J$4:$AM$4, 0) )</f>
        <v>0</v>
      </c>
      <c r="K259" s="149">
        <f t="shared" si="281"/>
        <v>0</v>
      </c>
      <c r="L259" s="149">
        <f t="shared" si="281"/>
        <v>0</v>
      </c>
      <c r="M259" s="149">
        <f t="shared" si="281"/>
        <v>0</v>
      </c>
      <c r="N259" s="149">
        <f t="shared" si="281"/>
        <v>0</v>
      </c>
      <c r="O259" s="149">
        <f t="shared" si="281"/>
        <v>0</v>
      </c>
      <c r="P259" s="149">
        <f t="shared" si="281"/>
        <v>0</v>
      </c>
      <c r="Q259" s="149">
        <f t="shared" si="281"/>
        <v>0</v>
      </c>
      <c r="R259" s="149">
        <f t="shared" si="281"/>
        <v>0</v>
      </c>
      <c r="S259" s="149">
        <f t="shared" si="281"/>
        <v>0</v>
      </c>
      <c r="T259" s="149">
        <f t="shared" si="281"/>
        <v>0</v>
      </c>
      <c r="U259" s="149">
        <f t="shared" si="281"/>
        <v>0</v>
      </c>
      <c r="V259" s="149">
        <f t="shared" si="281"/>
        <v>0</v>
      </c>
      <c r="W259" s="149">
        <f t="shared" si="281"/>
        <v>0</v>
      </c>
      <c r="X259" s="149">
        <f t="shared" si="281"/>
        <v>0</v>
      </c>
      <c r="Y259" s="149">
        <f t="shared" si="281"/>
        <v>0</v>
      </c>
      <c r="Z259" s="149">
        <f t="shared" si="281"/>
        <v>0</v>
      </c>
      <c r="AA259" s="149">
        <f t="shared" si="281"/>
        <v>0</v>
      </c>
      <c r="AB259" s="149">
        <f t="shared" si="281"/>
        <v>0</v>
      </c>
      <c r="AC259" s="149">
        <f t="shared" si="281"/>
        <v>0</v>
      </c>
      <c r="AD259" s="149">
        <f t="shared" si="281"/>
        <v>0</v>
      </c>
      <c r="AE259" s="149">
        <f t="shared" si="281"/>
        <v>0</v>
      </c>
      <c r="AF259" s="149">
        <f t="shared" si="281"/>
        <v>0</v>
      </c>
      <c r="AG259" s="149">
        <f t="shared" si="281"/>
        <v>0</v>
      </c>
      <c r="AH259" s="149">
        <f t="shared" si="281"/>
        <v>0</v>
      </c>
      <c r="AI259" s="149">
        <f t="shared" si="281"/>
        <v>0</v>
      </c>
      <c r="AJ259" s="149">
        <f t="shared" si="281"/>
        <v>0</v>
      </c>
      <c r="AK259" s="149">
        <f t="shared" si="281"/>
        <v>0.32553921277690889</v>
      </c>
      <c r="AL259" s="149">
        <f t="shared" si="281"/>
        <v>0.32553921277690889</v>
      </c>
      <c r="AM259" s="149">
        <f t="shared" si="281"/>
        <v>0.32553921277690889</v>
      </c>
      <c r="AN259" s="156"/>
      <c r="AO259" s="156"/>
    </row>
    <row r="260" spans="2:41" outlineLevel="1">
      <c r="E260" s="110" t="str">
        <f t="shared" si="254"/>
        <v>Draw down charge for enhancement capital expenditure in 2049</v>
      </c>
      <c r="F260" s="147">
        <f>Inputs!$AL$4</f>
        <v>2049</v>
      </c>
      <c r="G260" s="69" t="str">
        <f>Inputs!G$54</f>
        <v>£m 2022/23p</v>
      </c>
      <c r="J260" s="149">
        <f t="shared" ref="J260:AM260" si="282">IF(J$4&lt;$F260, 0, IF(J$4 &lt; $F260 + INDEX($J227:$AM227, MATCH($F260, $J$4:$AM$4, 0 ) ), 1, 0 ) ) * INDEX($J228:$AM228,MATCH($F260, $J$4:$AM$4, 0) )</f>
        <v>0</v>
      </c>
      <c r="K260" s="149">
        <f t="shared" si="282"/>
        <v>0</v>
      </c>
      <c r="L260" s="149">
        <f t="shared" si="282"/>
        <v>0</v>
      </c>
      <c r="M260" s="149">
        <f t="shared" si="282"/>
        <v>0</v>
      </c>
      <c r="N260" s="149">
        <f t="shared" si="282"/>
        <v>0</v>
      </c>
      <c r="O260" s="149">
        <f t="shared" si="282"/>
        <v>0</v>
      </c>
      <c r="P260" s="149">
        <f t="shared" si="282"/>
        <v>0</v>
      </c>
      <c r="Q260" s="149">
        <f t="shared" si="282"/>
        <v>0</v>
      </c>
      <c r="R260" s="149">
        <f t="shared" si="282"/>
        <v>0</v>
      </c>
      <c r="S260" s="149">
        <f t="shared" si="282"/>
        <v>0</v>
      </c>
      <c r="T260" s="149">
        <f t="shared" si="282"/>
        <v>0</v>
      </c>
      <c r="U260" s="149">
        <f t="shared" si="282"/>
        <v>0</v>
      </c>
      <c r="V260" s="149">
        <f t="shared" si="282"/>
        <v>0</v>
      </c>
      <c r="W260" s="149">
        <f t="shared" si="282"/>
        <v>0</v>
      </c>
      <c r="X260" s="149">
        <f t="shared" si="282"/>
        <v>0</v>
      </c>
      <c r="Y260" s="149">
        <f t="shared" si="282"/>
        <v>0</v>
      </c>
      <c r="Z260" s="149">
        <f t="shared" si="282"/>
        <v>0</v>
      </c>
      <c r="AA260" s="149">
        <f t="shared" si="282"/>
        <v>0</v>
      </c>
      <c r="AB260" s="149">
        <f t="shared" si="282"/>
        <v>0</v>
      </c>
      <c r="AC260" s="149">
        <f t="shared" si="282"/>
        <v>0</v>
      </c>
      <c r="AD260" s="149">
        <f t="shared" si="282"/>
        <v>0</v>
      </c>
      <c r="AE260" s="149">
        <f t="shared" si="282"/>
        <v>0</v>
      </c>
      <c r="AF260" s="149">
        <f t="shared" si="282"/>
        <v>0</v>
      </c>
      <c r="AG260" s="149">
        <f t="shared" si="282"/>
        <v>0</v>
      </c>
      <c r="AH260" s="149">
        <f t="shared" si="282"/>
        <v>0</v>
      </c>
      <c r="AI260" s="149">
        <f t="shared" si="282"/>
        <v>0</v>
      </c>
      <c r="AJ260" s="149">
        <f t="shared" si="282"/>
        <v>0</v>
      </c>
      <c r="AK260" s="149">
        <f t="shared" si="282"/>
        <v>0</v>
      </c>
      <c r="AL260" s="149">
        <f t="shared" si="282"/>
        <v>0.29006172433172561</v>
      </c>
      <c r="AM260" s="149">
        <f t="shared" si="282"/>
        <v>0.29006172433172561</v>
      </c>
      <c r="AN260" s="156"/>
      <c r="AO260" s="156"/>
    </row>
    <row r="261" spans="2:41" outlineLevel="1">
      <c r="E261" s="110" t="str">
        <f t="shared" si="254"/>
        <v>Draw down charge for enhancement capital expenditure in 2050</v>
      </c>
      <c r="F261" s="147">
        <f>Inputs!$AM$4</f>
        <v>2050</v>
      </c>
      <c r="G261" s="69" t="str">
        <f>Inputs!G$54</f>
        <v>£m 2022/23p</v>
      </c>
      <c r="J261" s="149">
        <f t="shared" ref="J261:AM261" si="283">IF(J$4&lt;$F261, 0, IF(J$4 &lt; $F261 + INDEX($J227:$AM227, MATCH($F261, $J$4:$AM$4, 0 ) ), 1, 0 ) ) * INDEX($J228:$AM228,MATCH($F261, $J$4:$AM$4, 0) )</f>
        <v>0</v>
      </c>
      <c r="K261" s="149">
        <f t="shared" si="283"/>
        <v>0</v>
      </c>
      <c r="L261" s="149">
        <f t="shared" si="283"/>
        <v>0</v>
      </c>
      <c r="M261" s="149">
        <f t="shared" si="283"/>
        <v>0</v>
      </c>
      <c r="N261" s="149">
        <f t="shared" si="283"/>
        <v>0</v>
      </c>
      <c r="O261" s="149">
        <f t="shared" si="283"/>
        <v>0</v>
      </c>
      <c r="P261" s="149">
        <f t="shared" si="283"/>
        <v>0</v>
      </c>
      <c r="Q261" s="149">
        <f t="shared" si="283"/>
        <v>0</v>
      </c>
      <c r="R261" s="149">
        <f t="shared" si="283"/>
        <v>0</v>
      </c>
      <c r="S261" s="149">
        <f t="shared" si="283"/>
        <v>0</v>
      </c>
      <c r="T261" s="149">
        <f t="shared" si="283"/>
        <v>0</v>
      </c>
      <c r="U261" s="149">
        <f t="shared" si="283"/>
        <v>0</v>
      </c>
      <c r="V261" s="149">
        <f t="shared" si="283"/>
        <v>0</v>
      </c>
      <c r="W261" s="149">
        <f t="shared" si="283"/>
        <v>0</v>
      </c>
      <c r="X261" s="149">
        <f t="shared" si="283"/>
        <v>0</v>
      </c>
      <c r="Y261" s="149">
        <f t="shared" si="283"/>
        <v>0</v>
      </c>
      <c r="Z261" s="149">
        <f t="shared" si="283"/>
        <v>0</v>
      </c>
      <c r="AA261" s="149">
        <f t="shared" si="283"/>
        <v>0</v>
      </c>
      <c r="AB261" s="149">
        <f t="shared" si="283"/>
        <v>0</v>
      </c>
      <c r="AC261" s="149">
        <f t="shared" si="283"/>
        <v>0</v>
      </c>
      <c r="AD261" s="149">
        <f t="shared" si="283"/>
        <v>0</v>
      </c>
      <c r="AE261" s="149">
        <f t="shared" si="283"/>
        <v>0</v>
      </c>
      <c r="AF261" s="149">
        <f t="shared" si="283"/>
        <v>0</v>
      </c>
      <c r="AG261" s="149">
        <f t="shared" si="283"/>
        <v>0</v>
      </c>
      <c r="AH261" s="149">
        <f t="shared" si="283"/>
        <v>0</v>
      </c>
      <c r="AI261" s="149">
        <f t="shared" si="283"/>
        <v>0</v>
      </c>
      <c r="AJ261" s="149">
        <f t="shared" si="283"/>
        <v>0</v>
      </c>
      <c r="AK261" s="149">
        <f t="shared" si="283"/>
        <v>0</v>
      </c>
      <c r="AL261" s="149">
        <f t="shared" si="283"/>
        <v>0</v>
      </c>
      <c r="AM261" s="149">
        <f t="shared" si="283"/>
        <v>0.21910675108243283</v>
      </c>
      <c r="AN261" s="156"/>
      <c r="AO261" s="156"/>
    </row>
    <row r="262" spans="2:41" outlineLevel="1">
      <c r="F262" s="147"/>
      <c r="J262" s="149"/>
      <c r="K262" s="149"/>
      <c r="L262" s="149"/>
      <c r="M262" s="149"/>
      <c r="N262" s="149"/>
      <c r="O262" s="149"/>
      <c r="P262" s="149"/>
      <c r="Q262" s="149"/>
      <c r="R262" s="149"/>
      <c r="S262" s="149"/>
      <c r="T262" s="149"/>
      <c r="U262" s="149"/>
      <c r="V262" s="149"/>
      <c r="W262" s="149"/>
      <c r="X262" s="149"/>
      <c r="Y262" s="149"/>
      <c r="Z262" s="149"/>
      <c r="AA262" s="149"/>
      <c r="AB262" s="149"/>
      <c r="AC262" s="149"/>
      <c r="AD262" s="149"/>
      <c r="AE262" s="149"/>
      <c r="AF262" s="149"/>
      <c r="AG262" s="149"/>
      <c r="AH262" s="149"/>
      <c r="AI262" s="149"/>
      <c r="AJ262" s="149"/>
      <c r="AK262" s="149"/>
      <c r="AL262" s="149"/>
      <c r="AM262" s="149"/>
    </row>
    <row r="263" spans="2:41" outlineLevel="1">
      <c r="E263" s="153" t="s">
        <v>322</v>
      </c>
      <c r="F263" s="154"/>
      <c r="G263" s="154" t="str">
        <f>Inputs!G$54</f>
        <v>£m 2022/23p</v>
      </c>
      <c r="H263" s="153"/>
      <c r="I263" s="153"/>
      <c r="J263" s="162">
        <f>SUM(J232:J261)</f>
        <v>0</v>
      </c>
      <c r="K263" s="162">
        <f t="shared" ref="K263:AM263" si="284">SUM(K232:K261)</f>
        <v>0</v>
      </c>
      <c r="L263" s="162">
        <f t="shared" si="284"/>
        <v>0</v>
      </c>
      <c r="M263" s="162">
        <f t="shared" si="284"/>
        <v>0</v>
      </c>
      <c r="N263" s="162">
        <f t="shared" si="284"/>
        <v>0</v>
      </c>
      <c r="O263" s="162">
        <f t="shared" si="284"/>
        <v>0.76146271208585969</v>
      </c>
      <c r="P263" s="162">
        <f t="shared" si="284"/>
        <v>1.4830995926263519</v>
      </c>
      <c r="Q263" s="162">
        <f t="shared" si="284"/>
        <v>2.3495594724082678</v>
      </c>
      <c r="R263" s="162">
        <f t="shared" si="284"/>
        <v>3.1573850663358294</v>
      </c>
      <c r="S263" s="162">
        <f t="shared" si="284"/>
        <v>3.7822212673796667</v>
      </c>
      <c r="T263" s="162">
        <f t="shared" si="284"/>
        <v>4.7679002017769836</v>
      </c>
      <c r="U263" s="162">
        <f t="shared" si="284"/>
        <v>6.1018016795175649</v>
      </c>
      <c r="V263" s="162">
        <f t="shared" si="284"/>
        <v>7.7772033337499495</v>
      </c>
      <c r="W263" s="162">
        <f t="shared" si="284"/>
        <v>9.431595818079769</v>
      </c>
      <c r="X263" s="162">
        <f t="shared" si="284"/>
        <v>10.77735537525316</v>
      </c>
      <c r="Y263" s="162">
        <f t="shared" si="284"/>
        <v>12.109309886221043</v>
      </c>
      <c r="Z263" s="162">
        <f t="shared" si="284"/>
        <v>13.443613476002422</v>
      </c>
      <c r="AA263" s="162">
        <f t="shared" si="284"/>
        <v>15.167481127251838</v>
      </c>
      <c r="AB263" s="162">
        <f t="shared" si="284"/>
        <v>17.314492295743371</v>
      </c>
      <c r="AC263" s="162">
        <f t="shared" si="284"/>
        <v>19.178388794432983</v>
      </c>
      <c r="AD263" s="162">
        <f t="shared" si="284"/>
        <v>20.768541460589592</v>
      </c>
      <c r="AE263" s="162">
        <f t="shared" si="284"/>
        <v>22.62590341281695</v>
      </c>
      <c r="AF263" s="162">
        <f t="shared" si="284"/>
        <v>23.874080113276708</v>
      </c>
      <c r="AG263" s="162">
        <f t="shared" si="284"/>
        <v>25.048781923380716</v>
      </c>
      <c r="AH263" s="162">
        <f t="shared" si="284"/>
        <v>25.692641914281836</v>
      </c>
      <c r="AI263" s="162">
        <f t="shared" si="284"/>
        <v>26.109661939707088</v>
      </c>
      <c r="AJ263" s="162">
        <f t="shared" si="284"/>
        <v>26.596147588325721</v>
      </c>
      <c r="AK263" s="162">
        <f t="shared" si="284"/>
        <v>26.921686801102631</v>
      </c>
      <c r="AL263" s="162">
        <f t="shared" si="284"/>
        <v>27.211748525434356</v>
      </c>
      <c r="AM263" s="162">
        <f t="shared" si="284"/>
        <v>27.430855276516787</v>
      </c>
      <c r="AN263" s="155"/>
    </row>
    <row r="264" spans="2:41" outlineLevel="1">
      <c r="F264" s="147"/>
      <c r="J264" s="167"/>
      <c r="K264" s="167"/>
      <c r="L264" s="167"/>
      <c r="M264" s="167"/>
      <c r="N264" s="167"/>
      <c r="O264" s="167"/>
      <c r="P264" s="167"/>
      <c r="Q264" s="167"/>
      <c r="R264" s="167"/>
      <c r="S264" s="167"/>
      <c r="T264" s="167"/>
      <c r="U264" s="167"/>
      <c r="V264" s="167"/>
      <c r="W264" s="167"/>
      <c r="X264" s="167"/>
      <c r="Y264" s="167"/>
      <c r="Z264" s="167"/>
      <c r="AA264" s="167"/>
      <c r="AB264" s="167"/>
      <c r="AC264" s="167"/>
      <c r="AD264" s="167"/>
      <c r="AE264" s="167"/>
      <c r="AF264" s="167"/>
      <c r="AG264" s="167"/>
      <c r="AH264" s="167"/>
      <c r="AI264" s="167"/>
      <c r="AJ264" s="167"/>
      <c r="AK264" s="167"/>
      <c r="AL264" s="167"/>
      <c r="AM264" s="167"/>
    </row>
    <row r="265" spans="2:41" outlineLevel="1">
      <c r="B265" s="157" t="s">
        <v>323</v>
      </c>
      <c r="F265" s="147"/>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row>
    <row r="266" spans="2:41" outlineLevel="1">
      <c r="F266" s="147"/>
      <c r="J266" s="167"/>
      <c r="K266" s="167"/>
      <c r="L266" s="167"/>
      <c r="M266" s="167"/>
      <c r="N266" s="167"/>
      <c r="O266" s="167"/>
      <c r="P266" s="167"/>
      <c r="Q266" s="167"/>
      <c r="R266" s="167"/>
      <c r="S266" s="167"/>
      <c r="T266" s="167"/>
      <c r="U266" s="167"/>
      <c r="V266" s="167"/>
      <c r="W266" s="167"/>
      <c r="X266" s="167"/>
      <c r="Y266" s="167"/>
      <c r="Z266" s="167"/>
      <c r="AA266" s="167"/>
      <c r="AB266" s="167"/>
      <c r="AC266" s="167"/>
      <c r="AD266" s="167"/>
      <c r="AE266" s="167"/>
      <c r="AF266" s="167"/>
      <c r="AG266" s="167"/>
      <c r="AH266" s="167"/>
      <c r="AI266" s="167"/>
      <c r="AJ266" s="167"/>
      <c r="AK266" s="167"/>
      <c r="AL266" s="167"/>
      <c r="AM266" s="167"/>
    </row>
    <row r="267" spans="2:41" outlineLevel="1">
      <c r="E267" s="146" t="s">
        <v>324</v>
      </c>
      <c r="G267" s="111" t="s">
        <v>160</v>
      </c>
      <c r="J267" s="166">
        <f>Inputs!$J$39</f>
        <v>0</v>
      </c>
      <c r="K267" s="166"/>
      <c r="L267" s="166"/>
      <c r="M267" s="166"/>
      <c r="N267" s="166"/>
      <c r="O267" s="166"/>
      <c r="P267" s="166"/>
      <c r="Q267" s="166"/>
      <c r="R267" s="166"/>
      <c r="S267" s="166"/>
      <c r="T267" s="166"/>
      <c r="U267" s="166"/>
      <c r="V267" s="166"/>
      <c r="W267" s="166"/>
      <c r="X267" s="166"/>
      <c r="Y267" s="166"/>
      <c r="Z267" s="166"/>
      <c r="AA267" s="166"/>
      <c r="AB267" s="166"/>
      <c r="AC267" s="166"/>
      <c r="AD267" s="166"/>
      <c r="AE267" s="166"/>
      <c r="AF267" s="166"/>
      <c r="AG267" s="166"/>
      <c r="AH267" s="166"/>
      <c r="AI267" s="166"/>
      <c r="AJ267" s="166"/>
      <c r="AK267" s="166"/>
      <c r="AL267" s="166"/>
      <c r="AM267" s="166"/>
      <c r="AN267" s="147"/>
      <c r="AO267" s="147"/>
    </row>
    <row r="268" spans="2:41" outlineLevel="1">
      <c r="E268" s="146"/>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166"/>
      <c r="AL268" s="166"/>
      <c r="AM268" s="166"/>
      <c r="AN268" s="147"/>
      <c r="AO268" s="147"/>
    </row>
    <row r="269" spans="2:41" outlineLevel="1">
      <c r="E269" s="67" t="s">
        <v>325</v>
      </c>
      <c r="F269" s="69"/>
      <c r="G269" s="69" t="s">
        <v>160</v>
      </c>
      <c r="J269" s="295">
        <f>MAX(J267, I272 )</f>
        <v>0</v>
      </c>
      <c r="K269" s="295">
        <f t="shared" ref="K269:AM269" si="285">MAX(K267, J272 )</f>
        <v>0</v>
      </c>
      <c r="L269" s="295">
        <f t="shared" si="285"/>
        <v>0</v>
      </c>
      <c r="M269" s="295">
        <f t="shared" si="285"/>
        <v>0</v>
      </c>
      <c r="N269" s="295">
        <f t="shared" si="285"/>
        <v>0</v>
      </c>
      <c r="O269" s="295">
        <f t="shared" si="285"/>
        <v>0</v>
      </c>
      <c r="P269" s="295">
        <f t="shared" si="285"/>
        <v>34.852267979347957</v>
      </c>
      <c r="Q269" s="295">
        <f t="shared" si="285"/>
        <v>72.684030249655436</v>
      </c>
      <c r="R269" s="295">
        <f t="shared" si="285"/>
        <v>125.57986742026792</v>
      </c>
      <c r="S269" s="295">
        <f t="shared" si="285"/>
        <v>174.39790909727989</v>
      </c>
      <c r="T269" s="295">
        <f t="shared" si="285"/>
        <v>209.48820387959623</v>
      </c>
      <c r="U269" s="295">
        <f t="shared" si="285"/>
        <v>248.01922488883721</v>
      </c>
      <c r="V269" s="295">
        <f t="shared" si="285"/>
        <v>309.97182325437745</v>
      </c>
      <c r="W269" s="295">
        <f t="shared" si="285"/>
        <v>394.4639125350979</v>
      </c>
      <c r="X269" s="295">
        <f t="shared" si="285"/>
        <v>471.61465922559006</v>
      </c>
      <c r="Y269" s="295">
        <f t="shared" si="285"/>
        <v>515.36037106839331</v>
      </c>
      <c r="Z269" s="295">
        <f t="shared" si="285"/>
        <v>589.04783064370838</v>
      </c>
      <c r="AA269" s="295">
        <f t="shared" si="285"/>
        <v>661.52723242667037</v>
      </c>
      <c r="AB269" s="295">
        <f t="shared" si="285"/>
        <v>757.33672587887384</v>
      </c>
      <c r="AC269" s="295">
        <f t="shared" si="285"/>
        <v>878.19999896344439</v>
      </c>
      <c r="AD269" s="295">
        <f t="shared" si="285"/>
        <v>982.31072763379893</v>
      </c>
      <c r="AE269" s="295">
        <f t="shared" si="285"/>
        <v>1078.9162664298879</v>
      </c>
      <c r="AF269" s="295">
        <f t="shared" si="285"/>
        <v>1200.7691000914226</v>
      </c>
      <c r="AG269" s="295">
        <f t="shared" si="285"/>
        <v>1276.8859642503455</v>
      </c>
      <c r="AH269" s="295">
        <f t="shared" si="285"/>
        <v>1347.0674695980247</v>
      </c>
      <c r="AI269" s="295">
        <f t="shared" si="285"/>
        <v>1369.1184091256284</v>
      </c>
      <c r="AJ269" s="295">
        <f t="shared" si="285"/>
        <v>1373.6979451800985</v>
      </c>
      <c r="AK269" s="295">
        <f t="shared" si="285"/>
        <v>1382.90308645448</v>
      </c>
      <c r="AL269" s="295">
        <f t="shared" si="285"/>
        <v>1379.4355123758278</v>
      </c>
      <c r="AM269" s="295">
        <f t="shared" si="285"/>
        <v>1373.1218311551356</v>
      </c>
      <c r="AN269" s="160"/>
      <c r="AO269" s="69"/>
    </row>
    <row r="270" spans="2:41" outlineLevel="1">
      <c r="E270" s="67" t="s">
        <v>326</v>
      </c>
      <c r="G270" s="111" t="s">
        <v>160</v>
      </c>
      <c r="J270" s="295">
        <f t="shared" ref="J270:AM270" si="286">J226</f>
        <v>0</v>
      </c>
      <c r="K270" s="295">
        <f t="shared" si="286"/>
        <v>0</v>
      </c>
      <c r="L270" s="295">
        <f t="shared" si="286"/>
        <v>0</v>
      </c>
      <c r="M270" s="295">
        <f t="shared" si="286"/>
        <v>0</v>
      </c>
      <c r="N270" s="295">
        <f t="shared" si="286"/>
        <v>0</v>
      </c>
      <c r="O270" s="295">
        <f t="shared" si="286"/>
        <v>35.613730691433815</v>
      </c>
      <c r="P270" s="295">
        <f t="shared" si="286"/>
        <v>39.314861862933817</v>
      </c>
      <c r="Q270" s="295">
        <f t="shared" si="286"/>
        <v>55.245396643020761</v>
      </c>
      <c r="R270" s="295">
        <f t="shared" si="286"/>
        <v>51.975426743347789</v>
      </c>
      <c r="S270" s="295">
        <f t="shared" si="286"/>
        <v>38.872516049695996</v>
      </c>
      <c r="T270" s="295">
        <f t="shared" si="286"/>
        <v>43.298921211017984</v>
      </c>
      <c r="U270" s="295">
        <f t="shared" si="286"/>
        <v>68.05440004505779</v>
      </c>
      <c r="V270" s="295">
        <f t="shared" si="286"/>
        <v>92.269292614470402</v>
      </c>
      <c r="W270" s="295">
        <f t="shared" si="286"/>
        <v>86.582342508571912</v>
      </c>
      <c r="X270" s="295">
        <f t="shared" si="286"/>
        <v>54.523067218056433</v>
      </c>
      <c r="Y270" s="295">
        <f t="shared" si="286"/>
        <v>85.796769461536073</v>
      </c>
      <c r="Z270" s="295">
        <f t="shared" si="286"/>
        <v>85.923015258964412</v>
      </c>
      <c r="AA270" s="295">
        <f t="shared" si="286"/>
        <v>110.97697457945526</v>
      </c>
      <c r="AB270" s="295">
        <f t="shared" si="286"/>
        <v>138.17776538031384</v>
      </c>
      <c r="AC270" s="295">
        <f t="shared" si="286"/>
        <v>123.28911746478757</v>
      </c>
      <c r="AD270" s="295">
        <f t="shared" si="286"/>
        <v>117.37408025667847</v>
      </c>
      <c r="AE270" s="295">
        <f t="shared" si="286"/>
        <v>144.47873707435173</v>
      </c>
      <c r="AF270" s="295">
        <f t="shared" si="286"/>
        <v>99.990944272199542</v>
      </c>
      <c r="AG270" s="295">
        <f t="shared" si="286"/>
        <v>95.230287271059666</v>
      </c>
      <c r="AH270" s="295">
        <f t="shared" si="286"/>
        <v>47.743581441885688</v>
      </c>
      <c r="AI270" s="295">
        <f t="shared" si="286"/>
        <v>30.689197994177174</v>
      </c>
      <c r="AJ270" s="295">
        <f t="shared" si="286"/>
        <v>35.801288862707125</v>
      </c>
      <c r="AK270" s="295">
        <f t="shared" si="286"/>
        <v>23.454112722450375</v>
      </c>
      <c r="AL270" s="295">
        <f t="shared" si="286"/>
        <v>20.898067304742156</v>
      </c>
      <c r="AM270" s="295">
        <f t="shared" si="286"/>
        <v>15.785976731654035</v>
      </c>
      <c r="AN270" s="150"/>
      <c r="AO270" s="150"/>
    </row>
    <row r="271" spans="2:41" outlineLevel="1">
      <c r="E271" s="110" t="s">
        <v>327</v>
      </c>
      <c r="G271" s="111" t="s">
        <v>160</v>
      </c>
      <c r="J271" s="297">
        <f>-J263</f>
        <v>0</v>
      </c>
      <c r="K271" s="297">
        <f t="shared" ref="K271:AM271" si="287">-K263</f>
        <v>0</v>
      </c>
      <c r="L271" s="297">
        <f t="shared" si="287"/>
        <v>0</v>
      </c>
      <c r="M271" s="297">
        <f t="shared" si="287"/>
        <v>0</v>
      </c>
      <c r="N271" s="297">
        <f t="shared" si="287"/>
        <v>0</v>
      </c>
      <c r="O271" s="297">
        <f t="shared" si="287"/>
        <v>-0.76146271208585969</v>
      </c>
      <c r="P271" s="297">
        <f t="shared" si="287"/>
        <v>-1.4830995926263519</v>
      </c>
      <c r="Q271" s="297">
        <f t="shared" si="287"/>
        <v>-2.3495594724082678</v>
      </c>
      <c r="R271" s="297">
        <f t="shared" si="287"/>
        <v>-3.1573850663358294</v>
      </c>
      <c r="S271" s="297">
        <f t="shared" si="287"/>
        <v>-3.7822212673796667</v>
      </c>
      <c r="T271" s="297">
        <f t="shared" si="287"/>
        <v>-4.7679002017769836</v>
      </c>
      <c r="U271" s="297">
        <f t="shared" si="287"/>
        <v>-6.1018016795175649</v>
      </c>
      <c r="V271" s="297">
        <f t="shared" si="287"/>
        <v>-7.7772033337499495</v>
      </c>
      <c r="W271" s="297">
        <f t="shared" si="287"/>
        <v>-9.431595818079769</v>
      </c>
      <c r="X271" s="297">
        <f t="shared" si="287"/>
        <v>-10.77735537525316</v>
      </c>
      <c r="Y271" s="297">
        <f t="shared" si="287"/>
        <v>-12.109309886221043</v>
      </c>
      <c r="Z271" s="297">
        <f t="shared" si="287"/>
        <v>-13.443613476002422</v>
      </c>
      <c r="AA271" s="297">
        <f t="shared" si="287"/>
        <v>-15.167481127251838</v>
      </c>
      <c r="AB271" s="297">
        <f t="shared" si="287"/>
        <v>-17.314492295743371</v>
      </c>
      <c r="AC271" s="297">
        <f t="shared" si="287"/>
        <v>-19.178388794432983</v>
      </c>
      <c r="AD271" s="297">
        <f t="shared" si="287"/>
        <v>-20.768541460589592</v>
      </c>
      <c r="AE271" s="297">
        <f t="shared" si="287"/>
        <v>-22.62590341281695</v>
      </c>
      <c r="AF271" s="297">
        <f t="shared" si="287"/>
        <v>-23.874080113276708</v>
      </c>
      <c r="AG271" s="297">
        <f t="shared" si="287"/>
        <v>-25.048781923380716</v>
      </c>
      <c r="AH271" s="297">
        <f t="shared" si="287"/>
        <v>-25.692641914281836</v>
      </c>
      <c r="AI271" s="297">
        <f t="shared" si="287"/>
        <v>-26.109661939707088</v>
      </c>
      <c r="AJ271" s="297">
        <f t="shared" si="287"/>
        <v>-26.596147588325721</v>
      </c>
      <c r="AK271" s="297">
        <f t="shared" si="287"/>
        <v>-26.921686801102631</v>
      </c>
      <c r="AL271" s="297">
        <f t="shared" si="287"/>
        <v>-27.211748525434356</v>
      </c>
      <c r="AM271" s="297">
        <f t="shared" si="287"/>
        <v>-27.430855276516787</v>
      </c>
      <c r="AN271" s="159"/>
    </row>
    <row r="272" spans="2:41" outlineLevel="1">
      <c r="E272" s="110" t="s">
        <v>328</v>
      </c>
      <c r="G272" s="111" t="s">
        <v>160</v>
      </c>
      <c r="J272" s="297">
        <f>SUM(J269:J271)</f>
        <v>0</v>
      </c>
      <c r="K272" s="297">
        <f t="shared" ref="K272:AM272" si="288">SUM(K269:K271)</f>
        <v>0</v>
      </c>
      <c r="L272" s="297">
        <f t="shared" si="288"/>
        <v>0</v>
      </c>
      <c r="M272" s="297">
        <f t="shared" si="288"/>
        <v>0</v>
      </c>
      <c r="N272" s="297">
        <f t="shared" si="288"/>
        <v>0</v>
      </c>
      <c r="O272" s="297">
        <f t="shared" si="288"/>
        <v>34.852267979347957</v>
      </c>
      <c r="P272" s="297">
        <f t="shared" si="288"/>
        <v>72.684030249655436</v>
      </c>
      <c r="Q272" s="297">
        <f t="shared" si="288"/>
        <v>125.57986742026792</v>
      </c>
      <c r="R272" s="297">
        <f t="shared" si="288"/>
        <v>174.39790909727989</v>
      </c>
      <c r="S272" s="297">
        <f t="shared" si="288"/>
        <v>209.48820387959623</v>
      </c>
      <c r="T272" s="297">
        <f t="shared" si="288"/>
        <v>248.01922488883721</v>
      </c>
      <c r="U272" s="297">
        <f t="shared" si="288"/>
        <v>309.97182325437745</v>
      </c>
      <c r="V272" s="297">
        <f t="shared" si="288"/>
        <v>394.4639125350979</v>
      </c>
      <c r="W272" s="297">
        <f t="shared" si="288"/>
        <v>471.61465922559006</v>
      </c>
      <c r="X272" s="297">
        <f t="shared" si="288"/>
        <v>515.36037106839331</v>
      </c>
      <c r="Y272" s="297">
        <f t="shared" si="288"/>
        <v>589.04783064370838</v>
      </c>
      <c r="Z272" s="297">
        <f t="shared" si="288"/>
        <v>661.52723242667037</v>
      </c>
      <c r="AA272" s="297">
        <f t="shared" si="288"/>
        <v>757.33672587887384</v>
      </c>
      <c r="AB272" s="297">
        <f t="shared" si="288"/>
        <v>878.19999896344439</v>
      </c>
      <c r="AC272" s="297">
        <f t="shared" si="288"/>
        <v>982.31072763379893</v>
      </c>
      <c r="AD272" s="297">
        <f t="shared" si="288"/>
        <v>1078.9162664298879</v>
      </c>
      <c r="AE272" s="297">
        <f t="shared" si="288"/>
        <v>1200.7691000914226</v>
      </c>
      <c r="AF272" s="297">
        <f t="shared" si="288"/>
        <v>1276.8859642503455</v>
      </c>
      <c r="AG272" s="297">
        <f t="shared" si="288"/>
        <v>1347.0674695980247</v>
      </c>
      <c r="AH272" s="297">
        <f t="shared" si="288"/>
        <v>1369.1184091256284</v>
      </c>
      <c r="AI272" s="297">
        <f t="shared" si="288"/>
        <v>1373.6979451800985</v>
      </c>
      <c r="AJ272" s="297">
        <f t="shared" si="288"/>
        <v>1382.90308645448</v>
      </c>
      <c r="AK272" s="297">
        <f t="shared" si="288"/>
        <v>1379.4355123758278</v>
      </c>
      <c r="AL272" s="297">
        <f t="shared" si="288"/>
        <v>1373.1218311551356</v>
      </c>
      <c r="AM272" s="297">
        <f t="shared" si="288"/>
        <v>1361.476952610273</v>
      </c>
      <c r="AN272" s="159"/>
    </row>
    <row r="273" spans="2:40" outlineLevel="1">
      <c r="J273" s="297"/>
      <c r="K273" s="297"/>
      <c r="L273" s="297"/>
      <c r="M273" s="297"/>
      <c r="N273" s="297"/>
      <c r="O273" s="297"/>
      <c r="P273" s="297"/>
      <c r="Q273" s="297"/>
      <c r="R273" s="297"/>
      <c r="S273" s="297"/>
      <c r="T273" s="297"/>
      <c r="U273" s="297"/>
      <c r="V273" s="297"/>
      <c r="W273" s="297"/>
      <c r="X273" s="297"/>
      <c r="Y273" s="297"/>
      <c r="Z273" s="297"/>
      <c r="AA273" s="297"/>
      <c r="AB273" s="297"/>
      <c r="AC273" s="297"/>
      <c r="AD273" s="297"/>
      <c r="AE273" s="297"/>
      <c r="AF273" s="297"/>
      <c r="AG273" s="297"/>
      <c r="AH273" s="297"/>
      <c r="AI273" s="297"/>
      <c r="AJ273" s="297"/>
      <c r="AK273" s="297"/>
      <c r="AL273" s="297"/>
      <c r="AM273" s="297"/>
      <c r="AN273" s="111"/>
    </row>
    <row r="274" spans="2:40" outlineLevel="1">
      <c r="E274" s="110" t="s">
        <v>329</v>
      </c>
      <c r="G274" s="111" t="s">
        <v>160</v>
      </c>
      <c r="J274" s="297">
        <f>AVERAGE(J272,J269)</f>
        <v>0</v>
      </c>
      <c r="K274" s="297">
        <f t="shared" ref="K274:AM274" si="289">AVERAGE(K272,K269)</f>
        <v>0</v>
      </c>
      <c r="L274" s="297">
        <f t="shared" si="289"/>
        <v>0</v>
      </c>
      <c r="M274" s="297">
        <f t="shared" si="289"/>
        <v>0</v>
      </c>
      <c r="N274" s="297">
        <f t="shared" si="289"/>
        <v>0</v>
      </c>
      <c r="O274" s="297">
        <f t="shared" si="289"/>
        <v>17.426133989673978</v>
      </c>
      <c r="P274" s="297">
        <f t="shared" si="289"/>
        <v>53.768149114501696</v>
      </c>
      <c r="Q274" s="297">
        <f t="shared" si="289"/>
        <v>99.131948834961676</v>
      </c>
      <c r="R274" s="297">
        <f t="shared" si="289"/>
        <v>149.9888882587739</v>
      </c>
      <c r="S274" s="297">
        <f t="shared" si="289"/>
        <v>191.94305648843806</v>
      </c>
      <c r="T274" s="297">
        <f t="shared" si="289"/>
        <v>228.75371438421672</v>
      </c>
      <c r="U274" s="297">
        <f t="shared" si="289"/>
        <v>278.99552407160735</v>
      </c>
      <c r="V274" s="297">
        <f t="shared" si="289"/>
        <v>352.21786789473765</v>
      </c>
      <c r="W274" s="297">
        <f t="shared" si="289"/>
        <v>433.03928588034398</v>
      </c>
      <c r="X274" s="297">
        <f t="shared" si="289"/>
        <v>493.48751514699165</v>
      </c>
      <c r="Y274" s="297">
        <f t="shared" si="289"/>
        <v>552.2041008560509</v>
      </c>
      <c r="Z274" s="297">
        <f t="shared" si="289"/>
        <v>625.28753153518937</v>
      </c>
      <c r="AA274" s="297">
        <f t="shared" si="289"/>
        <v>709.4319791527721</v>
      </c>
      <c r="AB274" s="297">
        <f t="shared" si="289"/>
        <v>817.76836242115905</v>
      </c>
      <c r="AC274" s="297">
        <f t="shared" si="289"/>
        <v>930.25536329862166</v>
      </c>
      <c r="AD274" s="297">
        <f t="shared" si="289"/>
        <v>1030.6134970318435</v>
      </c>
      <c r="AE274" s="297">
        <f t="shared" si="289"/>
        <v>1139.8426832606551</v>
      </c>
      <c r="AF274" s="297">
        <f t="shared" si="289"/>
        <v>1238.8275321708841</v>
      </c>
      <c r="AG274" s="297">
        <f t="shared" si="289"/>
        <v>1311.976716924185</v>
      </c>
      <c r="AH274" s="297">
        <f t="shared" si="289"/>
        <v>1358.0929393618267</v>
      </c>
      <c r="AI274" s="297">
        <f t="shared" si="289"/>
        <v>1371.4081771528636</v>
      </c>
      <c r="AJ274" s="297">
        <f t="shared" si="289"/>
        <v>1378.3005158172891</v>
      </c>
      <c r="AK274" s="297">
        <f t="shared" si="289"/>
        <v>1381.169299415154</v>
      </c>
      <c r="AL274" s="297">
        <f t="shared" si="289"/>
        <v>1376.2786717654817</v>
      </c>
      <c r="AM274" s="297">
        <f t="shared" si="289"/>
        <v>1367.2993918827042</v>
      </c>
      <c r="AN274" s="159"/>
    </row>
    <row r="275" spans="2:40" outlineLevel="1">
      <c r="E275" s="146" t="str">
        <f>Inputs!E$40</f>
        <v>Allowed Cost of Capital</v>
      </c>
      <c r="F275" s="147"/>
      <c r="G275" s="147" t="str">
        <f>Inputs!G$40</f>
        <v>%</v>
      </c>
      <c r="H275" s="146"/>
      <c r="I275" s="146"/>
      <c r="J275" s="170">
        <f>Inputs!J$40</f>
        <v>2.92</v>
      </c>
      <c r="K275" s="170">
        <f>Inputs!K$40</f>
        <v>2.92</v>
      </c>
      <c r="L275" s="170">
        <f>Inputs!L$40</f>
        <v>2.92</v>
      </c>
      <c r="M275" s="170">
        <f>Inputs!M$40</f>
        <v>2.92</v>
      </c>
      <c r="N275" s="170">
        <f>Inputs!N$40</f>
        <v>2.92</v>
      </c>
      <c r="O275" s="170">
        <f>Inputs!O$40</f>
        <v>3.23</v>
      </c>
      <c r="P275" s="170">
        <f>Inputs!P$40</f>
        <v>3.23</v>
      </c>
      <c r="Q275" s="170">
        <f>Inputs!Q$40</f>
        <v>3.23</v>
      </c>
      <c r="R275" s="170">
        <f>Inputs!R$40</f>
        <v>3.23</v>
      </c>
      <c r="S275" s="170">
        <f>Inputs!S$40</f>
        <v>3.23</v>
      </c>
      <c r="T275" s="170">
        <f>Inputs!T$40</f>
        <v>3.23</v>
      </c>
      <c r="U275" s="170">
        <f>Inputs!U$40</f>
        <v>3.23</v>
      </c>
      <c r="V275" s="170">
        <f>Inputs!V$40</f>
        <v>3.23</v>
      </c>
      <c r="W275" s="170">
        <f>Inputs!W$40</f>
        <v>3.23</v>
      </c>
      <c r="X275" s="170">
        <f>Inputs!X$40</f>
        <v>3.23</v>
      </c>
      <c r="Y275" s="170">
        <f>Inputs!Y$40</f>
        <v>3.23</v>
      </c>
      <c r="Z275" s="170">
        <f>Inputs!Z$40</f>
        <v>3.23</v>
      </c>
      <c r="AA275" s="170">
        <f>Inputs!AA$40</f>
        <v>3.23</v>
      </c>
      <c r="AB275" s="170">
        <f>Inputs!AB$40</f>
        <v>3.23</v>
      </c>
      <c r="AC275" s="170">
        <f>Inputs!AC$40</f>
        <v>3.23</v>
      </c>
      <c r="AD275" s="170">
        <f>Inputs!AD$40</f>
        <v>3.23</v>
      </c>
      <c r="AE275" s="170">
        <f>Inputs!AE$40</f>
        <v>3.23</v>
      </c>
      <c r="AF275" s="170">
        <f>Inputs!AF$40</f>
        <v>3.23</v>
      </c>
      <c r="AG275" s="170">
        <f>Inputs!AG$40</f>
        <v>3.23</v>
      </c>
      <c r="AH275" s="170">
        <f>Inputs!AH$40</f>
        <v>3.23</v>
      </c>
      <c r="AI275" s="170">
        <f>Inputs!AI$40</f>
        <v>3.23</v>
      </c>
      <c r="AJ275" s="170">
        <f>Inputs!AJ$40</f>
        <v>3.23</v>
      </c>
      <c r="AK275" s="170">
        <f>Inputs!AK$40</f>
        <v>3.23</v>
      </c>
      <c r="AL275" s="170">
        <f>Inputs!AL$40</f>
        <v>3.23</v>
      </c>
      <c r="AM275" s="170">
        <f>Inputs!AM$40</f>
        <v>3.23</v>
      </c>
      <c r="AN275" s="147"/>
    </row>
    <row r="276" spans="2:40" outlineLevel="1">
      <c r="E276" s="146"/>
      <c r="F276" s="147"/>
      <c r="G276" s="147"/>
      <c r="H276" s="146"/>
      <c r="I276" s="146"/>
      <c r="J276" s="166"/>
      <c r="K276" s="166"/>
      <c r="L276" s="166"/>
      <c r="M276" s="166"/>
      <c r="N276" s="166"/>
      <c r="O276" s="166"/>
      <c r="P276" s="166"/>
      <c r="Q276" s="166"/>
      <c r="R276" s="166"/>
      <c r="S276" s="166"/>
      <c r="T276" s="166"/>
      <c r="U276" s="166"/>
      <c r="V276" s="166"/>
      <c r="W276" s="166"/>
      <c r="X276" s="166"/>
      <c r="Y276" s="166"/>
      <c r="Z276" s="166"/>
      <c r="AA276" s="166"/>
      <c r="AB276" s="166"/>
      <c r="AC276" s="166"/>
      <c r="AD276" s="166"/>
      <c r="AE276" s="166"/>
      <c r="AF276" s="166"/>
      <c r="AG276" s="166"/>
      <c r="AH276" s="166"/>
      <c r="AI276" s="166"/>
      <c r="AJ276" s="166"/>
      <c r="AK276" s="166"/>
      <c r="AL276" s="166"/>
      <c r="AM276" s="166"/>
      <c r="AN276" s="147"/>
    </row>
    <row r="277" spans="2:40" outlineLevel="1">
      <c r="E277" s="153" t="s">
        <v>330</v>
      </c>
      <c r="F277" s="154"/>
      <c r="G277" s="154" t="s">
        <v>160</v>
      </c>
      <c r="H277" s="153"/>
      <c r="I277" s="153"/>
      <c r="J277" s="162">
        <f>J274*J275/100</f>
        <v>0</v>
      </c>
      <c r="K277" s="162">
        <f t="shared" ref="K277:AM277" si="290">K274*K275/100</f>
        <v>0</v>
      </c>
      <c r="L277" s="162">
        <f t="shared" si="290"/>
        <v>0</v>
      </c>
      <c r="M277" s="162">
        <f t="shared" si="290"/>
        <v>0</v>
      </c>
      <c r="N277" s="162">
        <f t="shared" si="290"/>
        <v>0</v>
      </c>
      <c r="O277" s="162">
        <f t="shared" si="290"/>
        <v>0.56286412786646944</v>
      </c>
      <c r="P277" s="162">
        <f t="shared" si="290"/>
        <v>1.7367112163984046</v>
      </c>
      <c r="Q277" s="162">
        <f t="shared" si="290"/>
        <v>3.201961947369262</v>
      </c>
      <c r="R277" s="162">
        <f t="shared" si="290"/>
        <v>4.8446410907583974</v>
      </c>
      <c r="S277" s="162">
        <f t="shared" si="290"/>
        <v>6.1997607245765494</v>
      </c>
      <c r="T277" s="162">
        <f t="shared" si="290"/>
        <v>7.3887449746102005</v>
      </c>
      <c r="U277" s="162">
        <f t="shared" si="290"/>
        <v>9.011555427512917</v>
      </c>
      <c r="V277" s="162">
        <f t="shared" si="290"/>
        <v>11.376637133000026</v>
      </c>
      <c r="W277" s="162">
        <f t="shared" si="290"/>
        <v>13.987168933935111</v>
      </c>
      <c r="X277" s="162">
        <f t="shared" si="290"/>
        <v>15.939646739247831</v>
      </c>
      <c r="Y277" s="162">
        <f t="shared" si="290"/>
        <v>17.836192457650444</v>
      </c>
      <c r="Z277" s="162">
        <f t="shared" si="290"/>
        <v>20.196787268586618</v>
      </c>
      <c r="AA277" s="162">
        <f t="shared" si="290"/>
        <v>22.914652926634538</v>
      </c>
      <c r="AB277" s="162">
        <f t="shared" si="290"/>
        <v>26.413918106203436</v>
      </c>
      <c r="AC277" s="162">
        <f t="shared" si="290"/>
        <v>30.047248234545478</v>
      </c>
      <c r="AD277" s="162">
        <f t="shared" si="290"/>
        <v>33.288815954128545</v>
      </c>
      <c r="AE277" s="162">
        <f t="shared" si="290"/>
        <v>36.816918669319165</v>
      </c>
      <c r="AF277" s="162">
        <f t="shared" si="290"/>
        <v>40.014129289119552</v>
      </c>
      <c r="AG277" s="162">
        <f t="shared" si="290"/>
        <v>42.376847956651176</v>
      </c>
      <c r="AH277" s="162">
        <f t="shared" si="290"/>
        <v>43.866401941387004</v>
      </c>
      <c r="AI277" s="162">
        <f t="shared" si="290"/>
        <v>44.296484122037491</v>
      </c>
      <c r="AJ277" s="162">
        <f t="shared" si="290"/>
        <v>44.519106660898444</v>
      </c>
      <c r="AK277" s="162">
        <f t="shared" si="290"/>
        <v>44.611768371109477</v>
      </c>
      <c r="AL277" s="162">
        <f t="shared" si="290"/>
        <v>44.45380109802506</v>
      </c>
      <c r="AM277" s="162">
        <f t="shared" si="290"/>
        <v>44.163770357811345</v>
      </c>
      <c r="AN277" s="159"/>
    </row>
    <row r="278" spans="2:40" outlineLevel="1">
      <c r="J278" s="161"/>
      <c r="K278" s="161"/>
      <c r="L278" s="161"/>
      <c r="M278" s="161"/>
      <c r="N278" s="161"/>
      <c r="O278" s="161"/>
      <c r="P278" s="161"/>
      <c r="Q278" s="161"/>
      <c r="R278" s="161"/>
      <c r="S278" s="161"/>
      <c r="T278" s="161"/>
      <c r="U278" s="161"/>
      <c r="V278" s="161"/>
      <c r="W278" s="161"/>
      <c r="X278" s="161"/>
      <c r="Y278" s="161"/>
      <c r="Z278" s="161"/>
      <c r="AA278" s="161"/>
      <c r="AB278" s="161"/>
      <c r="AC278" s="161"/>
      <c r="AD278" s="161"/>
      <c r="AE278" s="161"/>
      <c r="AF278" s="161"/>
      <c r="AG278" s="161"/>
      <c r="AH278" s="161"/>
      <c r="AI278" s="161"/>
      <c r="AJ278" s="161"/>
      <c r="AK278" s="161"/>
      <c r="AL278" s="161"/>
      <c r="AM278" s="161"/>
    </row>
    <row r="279" spans="2:40" outlineLevel="1">
      <c r="B279" s="157" t="s">
        <v>331</v>
      </c>
      <c r="J279" s="167"/>
      <c r="K279" s="167"/>
      <c r="L279" s="167"/>
      <c r="M279" s="167"/>
      <c r="N279" s="167"/>
      <c r="O279" s="167"/>
      <c r="P279" s="167"/>
      <c r="Q279" s="167"/>
      <c r="R279" s="167"/>
      <c r="S279" s="167"/>
      <c r="T279" s="167"/>
      <c r="U279" s="167"/>
      <c r="V279" s="167"/>
      <c r="W279" s="167"/>
      <c r="X279" s="167"/>
      <c r="Y279" s="167"/>
      <c r="Z279" s="167"/>
      <c r="AA279" s="167"/>
      <c r="AB279" s="167"/>
      <c r="AC279" s="167"/>
      <c r="AD279" s="167"/>
      <c r="AE279" s="167"/>
      <c r="AF279" s="167"/>
      <c r="AG279" s="167"/>
      <c r="AH279" s="167"/>
      <c r="AI279" s="167"/>
      <c r="AJ279" s="167"/>
      <c r="AK279" s="167"/>
      <c r="AL279" s="167"/>
      <c r="AM279" s="167"/>
    </row>
    <row r="280" spans="2:40" outlineLevel="1">
      <c r="J280" s="167"/>
      <c r="K280" s="167"/>
      <c r="L280" s="167"/>
      <c r="M280" s="167"/>
      <c r="N280" s="167"/>
      <c r="O280" s="167"/>
      <c r="P280" s="167"/>
      <c r="Q280" s="167"/>
      <c r="R280" s="167"/>
      <c r="S280" s="167"/>
      <c r="T280" s="167"/>
      <c r="U280" s="167"/>
      <c r="V280" s="167"/>
      <c r="W280" s="167"/>
      <c r="X280" s="167"/>
      <c r="Y280" s="167"/>
      <c r="Z280" s="167"/>
      <c r="AA280" s="167"/>
      <c r="AB280" s="167"/>
      <c r="AC280" s="167"/>
      <c r="AD280" s="167"/>
      <c r="AE280" s="167"/>
      <c r="AF280" s="167"/>
      <c r="AG280" s="167"/>
      <c r="AH280" s="167"/>
      <c r="AI280" s="167"/>
      <c r="AJ280" s="167"/>
      <c r="AK280" s="167"/>
      <c r="AL280" s="167"/>
      <c r="AM280" s="167"/>
    </row>
    <row r="281" spans="2:40" outlineLevel="1">
      <c r="E281" s="146" t="str">
        <f>Inputs!E$41</f>
        <v>Allowed Return on Equity (at notional gearing)</v>
      </c>
      <c r="F281" s="147"/>
      <c r="G281" s="147" t="str">
        <f>Inputs!G$41</f>
        <v>%</v>
      </c>
      <c r="H281" s="146"/>
      <c r="I281" s="146"/>
      <c r="J281" s="170">
        <f>Inputs!J$41</f>
        <v>4.1900000000000004</v>
      </c>
      <c r="K281" s="170">
        <f>Inputs!K$41</f>
        <v>4.1900000000000004</v>
      </c>
      <c r="L281" s="170">
        <f>Inputs!L$41</f>
        <v>4.1900000000000004</v>
      </c>
      <c r="M281" s="170">
        <f>Inputs!M$41</f>
        <v>4.1900000000000004</v>
      </c>
      <c r="N281" s="170">
        <f>Inputs!N$41</f>
        <v>4.1900000000000004</v>
      </c>
      <c r="O281" s="170">
        <f>Inputs!O$41</f>
        <v>4.1399999999999997</v>
      </c>
      <c r="P281" s="170">
        <f>Inputs!P$41</f>
        <v>4.1399999999999997</v>
      </c>
      <c r="Q281" s="170">
        <f>Inputs!Q$41</f>
        <v>4.1399999999999997</v>
      </c>
      <c r="R281" s="170">
        <f>Inputs!R$41</f>
        <v>4.1399999999999997</v>
      </c>
      <c r="S281" s="170">
        <f>Inputs!S$41</f>
        <v>4.1399999999999997</v>
      </c>
      <c r="T281" s="170">
        <f>Inputs!T$41</f>
        <v>4.1399999999999997</v>
      </c>
      <c r="U281" s="170">
        <f>Inputs!U$41</f>
        <v>4.1399999999999997</v>
      </c>
      <c r="V281" s="170">
        <f>Inputs!V$41</f>
        <v>4.1399999999999997</v>
      </c>
      <c r="W281" s="170">
        <f>Inputs!W$41</f>
        <v>4.1399999999999997</v>
      </c>
      <c r="X281" s="170">
        <f>Inputs!X$41</f>
        <v>4.1399999999999997</v>
      </c>
      <c r="Y281" s="170">
        <f>Inputs!Y$41</f>
        <v>4.1399999999999997</v>
      </c>
      <c r="Z281" s="170">
        <f>Inputs!Z$41</f>
        <v>4.1399999999999997</v>
      </c>
      <c r="AA281" s="170">
        <f>Inputs!AA$41</f>
        <v>4.1900000000000004</v>
      </c>
      <c r="AB281" s="170">
        <f>Inputs!AB$41</f>
        <v>4.1900000000000004</v>
      </c>
      <c r="AC281" s="170">
        <f>Inputs!AC$41</f>
        <v>4.1900000000000004</v>
      </c>
      <c r="AD281" s="170">
        <f>Inputs!AD$41</f>
        <v>4.1900000000000004</v>
      </c>
      <c r="AE281" s="170">
        <f>Inputs!AE$41</f>
        <v>4.1900000000000004</v>
      </c>
      <c r="AF281" s="170">
        <f>Inputs!AF$41</f>
        <v>4.1900000000000004</v>
      </c>
      <c r="AG281" s="170">
        <f>Inputs!AG$41</f>
        <v>4.1900000000000004</v>
      </c>
      <c r="AH281" s="170">
        <f>Inputs!AH$41</f>
        <v>4.1900000000000004</v>
      </c>
      <c r="AI281" s="170">
        <f>Inputs!AI$41</f>
        <v>4.1900000000000004</v>
      </c>
      <c r="AJ281" s="170">
        <f>Inputs!AJ$41</f>
        <v>4.1900000000000004</v>
      </c>
      <c r="AK281" s="170">
        <f>Inputs!AK$41</f>
        <v>4.1900000000000004</v>
      </c>
      <c r="AL281" s="170">
        <f>Inputs!AL$41</f>
        <v>4.1900000000000004</v>
      </c>
      <c r="AM281" s="170">
        <f>Inputs!AM$41</f>
        <v>4.1900000000000004</v>
      </c>
      <c r="AN281" s="146"/>
    </row>
    <row r="282" spans="2:40" outlineLevel="1">
      <c r="E282" s="146" t="str">
        <f>Inputs!E$42</f>
        <v>Notional gearing</v>
      </c>
      <c r="F282" s="147"/>
      <c r="G282" s="147" t="str">
        <f>Inputs!G$42</f>
        <v>%</v>
      </c>
      <c r="H282" s="146"/>
      <c r="I282" s="146"/>
      <c r="J282" s="170">
        <f>Inputs!J$42</f>
        <v>60</v>
      </c>
      <c r="K282" s="170">
        <f>Inputs!K$42</f>
        <v>60</v>
      </c>
      <c r="L282" s="170">
        <f>Inputs!L$42</f>
        <v>60</v>
      </c>
      <c r="M282" s="170">
        <f>Inputs!M$42</f>
        <v>60</v>
      </c>
      <c r="N282" s="170">
        <f>Inputs!N$42</f>
        <v>60</v>
      </c>
      <c r="O282" s="170">
        <f>Inputs!O$42</f>
        <v>55</v>
      </c>
      <c r="P282" s="170">
        <f>Inputs!P$42</f>
        <v>55</v>
      </c>
      <c r="Q282" s="170">
        <f>Inputs!Q$42</f>
        <v>55</v>
      </c>
      <c r="R282" s="170">
        <f>Inputs!R$42</f>
        <v>55</v>
      </c>
      <c r="S282" s="170">
        <f>Inputs!S$42</f>
        <v>55</v>
      </c>
      <c r="T282" s="170">
        <f>Inputs!T$42</f>
        <v>55</v>
      </c>
      <c r="U282" s="170">
        <f>Inputs!U$42</f>
        <v>55</v>
      </c>
      <c r="V282" s="170">
        <f>Inputs!V$42</f>
        <v>55</v>
      </c>
      <c r="W282" s="170">
        <f>Inputs!W$42</f>
        <v>55</v>
      </c>
      <c r="X282" s="170">
        <f>Inputs!X$42</f>
        <v>55</v>
      </c>
      <c r="Y282" s="170">
        <f>Inputs!Y$42</f>
        <v>55</v>
      </c>
      <c r="Z282" s="170">
        <f>Inputs!Z$42</f>
        <v>55</v>
      </c>
      <c r="AA282" s="170">
        <f>Inputs!AA$42</f>
        <v>55</v>
      </c>
      <c r="AB282" s="170">
        <f>Inputs!AB$42</f>
        <v>55</v>
      </c>
      <c r="AC282" s="170">
        <f>Inputs!AC$42</f>
        <v>55</v>
      </c>
      <c r="AD282" s="170">
        <f>Inputs!AD$42</f>
        <v>55</v>
      </c>
      <c r="AE282" s="170">
        <f>Inputs!AE$42</f>
        <v>55</v>
      </c>
      <c r="AF282" s="170">
        <f>Inputs!AF$42</f>
        <v>55</v>
      </c>
      <c r="AG282" s="170">
        <f>Inputs!AG$42</f>
        <v>55</v>
      </c>
      <c r="AH282" s="170">
        <f>Inputs!AH$42</f>
        <v>55</v>
      </c>
      <c r="AI282" s="170">
        <f>Inputs!AI$42</f>
        <v>55</v>
      </c>
      <c r="AJ282" s="170">
        <f>Inputs!AJ$42</f>
        <v>55</v>
      </c>
      <c r="AK282" s="170">
        <f>Inputs!AK$42</f>
        <v>55</v>
      </c>
      <c r="AL282" s="170">
        <f>Inputs!AL$42</f>
        <v>55</v>
      </c>
      <c r="AM282" s="170">
        <f>Inputs!AM$42</f>
        <v>55</v>
      </c>
      <c r="AN282" s="146"/>
    </row>
    <row r="283" spans="2:40" outlineLevel="1">
      <c r="E283" s="110" t="s">
        <v>332</v>
      </c>
      <c r="G283" s="111" t="s">
        <v>163</v>
      </c>
      <c r="J283" s="149">
        <f>100-J282</f>
        <v>40</v>
      </c>
      <c r="K283" s="149">
        <f t="shared" ref="K283" si="291">100-K282</f>
        <v>40</v>
      </c>
      <c r="L283" s="149">
        <f t="shared" ref="L283" si="292">100-L282</f>
        <v>40</v>
      </c>
      <c r="M283" s="149">
        <f t="shared" ref="M283" si="293">100-M282</f>
        <v>40</v>
      </c>
      <c r="N283" s="149">
        <f t="shared" ref="N283" si="294">100-N282</f>
        <v>40</v>
      </c>
      <c r="O283" s="149">
        <f t="shared" ref="O283" si="295">100-O282</f>
        <v>45</v>
      </c>
      <c r="P283" s="149">
        <f t="shared" ref="P283" si="296">100-P282</f>
        <v>45</v>
      </c>
      <c r="Q283" s="149">
        <f t="shared" ref="Q283" si="297">100-Q282</f>
        <v>45</v>
      </c>
      <c r="R283" s="149">
        <f t="shared" ref="R283" si="298">100-R282</f>
        <v>45</v>
      </c>
      <c r="S283" s="149">
        <f t="shared" ref="S283" si="299">100-S282</f>
        <v>45</v>
      </c>
      <c r="T283" s="149">
        <f t="shared" ref="T283" si="300">100-T282</f>
        <v>45</v>
      </c>
      <c r="U283" s="149">
        <f t="shared" ref="U283" si="301">100-U282</f>
        <v>45</v>
      </c>
      <c r="V283" s="149">
        <f t="shared" ref="V283" si="302">100-V282</f>
        <v>45</v>
      </c>
      <c r="W283" s="149">
        <f t="shared" ref="W283" si="303">100-W282</f>
        <v>45</v>
      </c>
      <c r="X283" s="149">
        <f t="shared" ref="X283" si="304">100-X282</f>
        <v>45</v>
      </c>
      <c r="Y283" s="149">
        <f t="shared" ref="Y283" si="305">100-Y282</f>
        <v>45</v>
      </c>
      <c r="Z283" s="149">
        <f t="shared" ref="Z283" si="306">100-Z282</f>
        <v>45</v>
      </c>
      <c r="AA283" s="149">
        <f t="shared" ref="AA283" si="307">100-AA282</f>
        <v>45</v>
      </c>
      <c r="AB283" s="149">
        <f t="shared" ref="AB283" si="308">100-AB282</f>
        <v>45</v>
      </c>
      <c r="AC283" s="149">
        <f t="shared" ref="AC283" si="309">100-AC282</f>
        <v>45</v>
      </c>
      <c r="AD283" s="149">
        <f t="shared" ref="AD283" si="310">100-AD282</f>
        <v>45</v>
      </c>
      <c r="AE283" s="149">
        <f t="shared" ref="AE283" si="311">100-AE282</f>
        <v>45</v>
      </c>
      <c r="AF283" s="149">
        <f t="shared" ref="AF283" si="312">100-AF282</f>
        <v>45</v>
      </c>
      <c r="AG283" s="149">
        <f t="shared" ref="AG283" si="313">100-AG282</f>
        <v>45</v>
      </c>
      <c r="AH283" s="149">
        <f t="shared" ref="AH283" si="314">100-AH282</f>
        <v>45</v>
      </c>
      <c r="AI283" s="149">
        <f t="shared" ref="AI283" si="315">100-AI282</f>
        <v>45</v>
      </c>
      <c r="AJ283" s="149">
        <f t="shared" ref="AJ283" si="316">100-AJ282</f>
        <v>45</v>
      </c>
      <c r="AK283" s="149">
        <f t="shared" ref="AK283" si="317">100-AK282</f>
        <v>45</v>
      </c>
      <c r="AL283" s="149">
        <f t="shared" ref="AL283" si="318">100-AL282</f>
        <v>45</v>
      </c>
      <c r="AM283" s="149">
        <f t="shared" ref="AM283" si="319">100-AM282</f>
        <v>45</v>
      </c>
    </row>
    <row r="284" spans="2:40" outlineLevel="1">
      <c r="E284" s="146" t="str">
        <f>Inputs!E$40</f>
        <v>Allowed Cost of Capital</v>
      </c>
      <c r="F284" s="147"/>
      <c r="G284" s="147" t="str">
        <f>Inputs!G$40</f>
        <v>%</v>
      </c>
      <c r="H284" s="146"/>
      <c r="I284" s="146"/>
      <c r="J284" s="170">
        <f>Inputs!J$40</f>
        <v>2.92</v>
      </c>
      <c r="K284" s="170">
        <f>Inputs!K$40</f>
        <v>2.92</v>
      </c>
      <c r="L284" s="170">
        <f>Inputs!L$40</f>
        <v>2.92</v>
      </c>
      <c r="M284" s="170">
        <f>Inputs!M$40</f>
        <v>2.92</v>
      </c>
      <c r="N284" s="170">
        <f>Inputs!N$40</f>
        <v>2.92</v>
      </c>
      <c r="O284" s="170">
        <f>Inputs!O$40</f>
        <v>3.23</v>
      </c>
      <c r="P284" s="170">
        <f>Inputs!P$40</f>
        <v>3.23</v>
      </c>
      <c r="Q284" s="170">
        <f>Inputs!Q$40</f>
        <v>3.23</v>
      </c>
      <c r="R284" s="170">
        <f>Inputs!R$40</f>
        <v>3.23</v>
      </c>
      <c r="S284" s="170">
        <f>Inputs!S$40</f>
        <v>3.23</v>
      </c>
      <c r="T284" s="170">
        <f>Inputs!T$40</f>
        <v>3.23</v>
      </c>
      <c r="U284" s="170">
        <f>Inputs!U$40</f>
        <v>3.23</v>
      </c>
      <c r="V284" s="170">
        <f>Inputs!V$40</f>
        <v>3.23</v>
      </c>
      <c r="W284" s="170">
        <f>Inputs!W$40</f>
        <v>3.23</v>
      </c>
      <c r="X284" s="170">
        <f>Inputs!X$40</f>
        <v>3.23</v>
      </c>
      <c r="Y284" s="170">
        <f>Inputs!Y$40</f>
        <v>3.23</v>
      </c>
      <c r="Z284" s="170">
        <f>Inputs!Z$40</f>
        <v>3.23</v>
      </c>
      <c r="AA284" s="170">
        <f>Inputs!AA$40</f>
        <v>3.23</v>
      </c>
      <c r="AB284" s="170">
        <f>Inputs!AB$40</f>
        <v>3.23</v>
      </c>
      <c r="AC284" s="170">
        <f>Inputs!AC$40</f>
        <v>3.23</v>
      </c>
      <c r="AD284" s="170">
        <f>Inputs!AD$40</f>
        <v>3.23</v>
      </c>
      <c r="AE284" s="170">
        <f>Inputs!AE$40</f>
        <v>3.23</v>
      </c>
      <c r="AF284" s="170">
        <f>Inputs!AF$40</f>
        <v>3.23</v>
      </c>
      <c r="AG284" s="170">
        <f>Inputs!AG$40</f>
        <v>3.23</v>
      </c>
      <c r="AH284" s="170">
        <f>Inputs!AH$40</f>
        <v>3.23</v>
      </c>
      <c r="AI284" s="170">
        <f>Inputs!AI$40</f>
        <v>3.23</v>
      </c>
      <c r="AJ284" s="170">
        <f>Inputs!AJ$40</f>
        <v>3.23</v>
      </c>
      <c r="AK284" s="170">
        <f>Inputs!AK$40</f>
        <v>3.23</v>
      </c>
      <c r="AL284" s="170">
        <f>Inputs!AL$40</f>
        <v>3.23</v>
      </c>
      <c r="AM284" s="170">
        <f>Inputs!AM$40</f>
        <v>3.23</v>
      </c>
      <c r="AN284" s="146"/>
    </row>
    <row r="285" spans="2:40" outlineLevel="1">
      <c r="E285" s="146" t="str">
        <f>Inputs!E$46</f>
        <v>Statutory marginal rate of corporation tax</v>
      </c>
      <c r="F285" s="147"/>
      <c r="G285" s="147" t="str">
        <f>Inputs!G$46</f>
        <v>%</v>
      </c>
      <c r="H285" s="146"/>
      <c r="I285" s="146"/>
      <c r="J285" s="170">
        <f>Inputs!J$46</f>
        <v>19</v>
      </c>
      <c r="K285" s="170">
        <f>Inputs!K$46</f>
        <v>19</v>
      </c>
      <c r="L285" s="170">
        <f>Inputs!L$46</f>
        <v>25</v>
      </c>
      <c r="M285" s="170">
        <f>Inputs!M$46</f>
        <v>25</v>
      </c>
      <c r="N285" s="170">
        <f>Inputs!N$46</f>
        <v>25</v>
      </c>
      <c r="O285" s="170">
        <f>Inputs!O$46</f>
        <v>25</v>
      </c>
      <c r="P285" s="170">
        <f>Inputs!P$46</f>
        <v>25</v>
      </c>
      <c r="Q285" s="170">
        <f>Inputs!Q$46</f>
        <v>25</v>
      </c>
      <c r="R285" s="170">
        <f>Inputs!R$46</f>
        <v>25</v>
      </c>
      <c r="S285" s="170">
        <f>Inputs!S$46</f>
        <v>25</v>
      </c>
      <c r="T285" s="170">
        <f>Inputs!T$46</f>
        <v>25</v>
      </c>
      <c r="U285" s="170">
        <f>Inputs!U$46</f>
        <v>25</v>
      </c>
      <c r="V285" s="170">
        <f>Inputs!V$46</f>
        <v>25</v>
      </c>
      <c r="W285" s="170">
        <f>Inputs!W$46</f>
        <v>25</v>
      </c>
      <c r="X285" s="170">
        <f>Inputs!X$46</f>
        <v>25</v>
      </c>
      <c r="Y285" s="170">
        <f>Inputs!Y$46</f>
        <v>25</v>
      </c>
      <c r="Z285" s="170">
        <f>Inputs!Z$46</f>
        <v>25</v>
      </c>
      <c r="AA285" s="170">
        <f>Inputs!AA$46</f>
        <v>25</v>
      </c>
      <c r="AB285" s="170">
        <f>Inputs!AB$46</f>
        <v>25</v>
      </c>
      <c r="AC285" s="170">
        <f>Inputs!AC$46</f>
        <v>25</v>
      </c>
      <c r="AD285" s="170">
        <f>Inputs!AD$46</f>
        <v>25</v>
      </c>
      <c r="AE285" s="170">
        <f>Inputs!AE$46</f>
        <v>25</v>
      </c>
      <c r="AF285" s="170">
        <f>Inputs!AF$46</f>
        <v>25</v>
      </c>
      <c r="AG285" s="170">
        <f>Inputs!AG$46</f>
        <v>25</v>
      </c>
      <c r="AH285" s="170">
        <f>Inputs!AH$46</f>
        <v>25</v>
      </c>
      <c r="AI285" s="170">
        <f>Inputs!AI$46</f>
        <v>25</v>
      </c>
      <c r="AJ285" s="170">
        <f>Inputs!AJ$46</f>
        <v>25</v>
      </c>
      <c r="AK285" s="170">
        <f>Inputs!AK$46</f>
        <v>25</v>
      </c>
      <c r="AL285" s="170">
        <f>Inputs!AL$46</f>
        <v>25</v>
      </c>
      <c r="AM285" s="170">
        <f>Inputs!AM$46</f>
        <v>25</v>
      </c>
      <c r="AN285" s="146"/>
    </row>
    <row r="286" spans="2:40" outlineLevel="1">
      <c r="J286" s="167"/>
      <c r="K286" s="167"/>
      <c r="L286" s="167"/>
      <c r="M286" s="167"/>
      <c r="N286" s="167"/>
      <c r="O286" s="167"/>
      <c r="P286" s="167"/>
      <c r="Q286" s="167"/>
      <c r="R286" s="167"/>
      <c r="S286" s="167"/>
      <c r="T286" s="167"/>
      <c r="U286" s="167"/>
      <c r="V286" s="167"/>
      <c r="W286" s="167"/>
      <c r="X286" s="167"/>
      <c r="Y286" s="167"/>
      <c r="Z286" s="167"/>
      <c r="AA286" s="167"/>
      <c r="AB286" s="167"/>
      <c r="AC286" s="167"/>
      <c r="AD286" s="167"/>
      <c r="AE286" s="167"/>
      <c r="AF286" s="167"/>
      <c r="AG286" s="167"/>
      <c r="AH286" s="167"/>
      <c r="AI286" s="167"/>
      <c r="AJ286" s="167"/>
      <c r="AK286" s="167"/>
      <c r="AL286" s="167"/>
      <c r="AM286" s="167"/>
    </row>
    <row r="287" spans="2:40" outlineLevel="1">
      <c r="E287" s="153" t="s">
        <v>333</v>
      </c>
      <c r="F287" s="154"/>
      <c r="G287" s="154" t="s">
        <v>160</v>
      </c>
      <c r="H287" s="153"/>
      <c r="I287" s="153"/>
      <c r="J287" s="162">
        <f>J277 * ( (J281 / 100 * J283 / 100 ) / (J284 / 100 ) ) * (1 / ( 1 - J285 / 100 ) - 1 )</f>
        <v>0</v>
      </c>
      <c r="K287" s="162">
        <f t="shared" ref="K287:M287" si="320">K277 * ( (K281 / 100 * K283 / 100 ) / (K284 / 100 ) ) * (1 / ( 1 - K285 / 100 ) - 1 )</f>
        <v>0</v>
      </c>
      <c r="L287" s="162">
        <f t="shared" si="320"/>
        <v>0</v>
      </c>
      <c r="M287" s="162">
        <f t="shared" si="320"/>
        <v>0</v>
      </c>
      <c r="N287" s="162">
        <f>N277 * ( (N281 / 100 * N283 / 100 ) / (N284 / 100 ) ) * (1 / ( 1 - N285 / 100 ) - 1 )</f>
        <v>0</v>
      </c>
      <c r="O287" s="162">
        <f t="shared" ref="O287:AM287" si="321">O277 * ( (O281 / 100 * O283 / 100 ) / (O284 / 100 ) ) * (1 / ( 1 - O285 / 100 ) - 1 )</f>
        <v>0.10821629207587537</v>
      </c>
      <c r="P287" s="162">
        <f t="shared" si="321"/>
        <v>0.33390020600105541</v>
      </c>
      <c r="Q287" s="162">
        <f t="shared" si="321"/>
        <v>0.61560940226511174</v>
      </c>
      <c r="R287" s="162">
        <f t="shared" si="321"/>
        <v>0.93143099608698565</v>
      </c>
      <c r="S287" s="162">
        <f t="shared" si="321"/>
        <v>1.1919663807931999</v>
      </c>
      <c r="T287" s="162">
        <f t="shared" si="321"/>
        <v>1.4205605663259855</v>
      </c>
      <c r="U287" s="162">
        <f t="shared" si="321"/>
        <v>1.7325622044846809</v>
      </c>
      <c r="V287" s="162">
        <f t="shared" si="321"/>
        <v>2.1872729596263198</v>
      </c>
      <c r="W287" s="162">
        <f t="shared" si="321"/>
        <v>2.6891739653169355</v>
      </c>
      <c r="X287" s="162">
        <f t="shared" si="321"/>
        <v>3.0645574690628168</v>
      </c>
      <c r="Y287" s="162">
        <f t="shared" si="321"/>
        <v>3.4291874663160749</v>
      </c>
      <c r="Z287" s="162">
        <f t="shared" si="321"/>
        <v>3.8830355708335249</v>
      </c>
      <c r="AA287" s="162">
        <f t="shared" si="321"/>
        <v>4.4587799889751727</v>
      </c>
      <c r="AB287" s="162">
        <f t="shared" si="321"/>
        <v>5.1396741578169847</v>
      </c>
      <c r="AC287" s="162">
        <f t="shared" si="321"/>
        <v>5.846654958331837</v>
      </c>
      <c r="AD287" s="162">
        <f t="shared" si="321"/>
        <v>6.4774058288451366</v>
      </c>
      <c r="AE287" s="162">
        <f t="shared" si="321"/>
        <v>7.163911264293219</v>
      </c>
      <c r="AF287" s="162">
        <f t="shared" si="321"/>
        <v>7.7860310396940049</v>
      </c>
      <c r="AG287" s="162">
        <f t="shared" si="321"/>
        <v>8.2457736658685032</v>
      </c>
      <c r="AH287" s="162">
        <f t="shared" si="321"/>
        <v>8.535614123889081</v>
      </c>
      <c r="AI287" s="162">
        <f t="shared" si="321"/>
        <v>8.6193003934057479</v>
      </c>
      <c r="AJ287" s="162">
        <f t="shared" si="321"/>
        <v>8.6626187419116629</v>
      </c>
      <c r="AK287" s="162">
        <f t="shared" si="321"/>
        <v>8.680649046824243</v>
      </c>
      <c r="AL287" s="162">
        <f t="shared" si="321"/>
        <v>8.6499114520460534</v>
      </c>
      <c r="AM287" s="162">
        <f t="shared" si="321"/>
        <v>8.593476677982796</v>
      </c>
    </row>
    <row r="288" spans="2:40" outlineLevel="1"/>
    <row r="289" spans="2:39" outlineLevel="1">
      <c r="B289" s="157" t="s">
        <v>334</v>
      </c>
    </row>
    <row r="290" spans="2:39" outlineLevel="1"/>
    <row r="291" spans="2:39" outlineLevel="1">
      <c r="E291" s="163" t="str">
        <f>Inputs!E$88</f>
        <v>Enhancement operating expenditure</v>
      </c>
      <c r="F291" s="150"/>
      <c r="G291" s="150" t="str">
        <f>Inputs!G$88</f>
        <v>£m 2022/23p</v>
      </c>
      <c r="H291" s="163"/>
      <c r="I291" s="163"/>
      <c r="J291" s="174">
        <f>Inputs!J$88</f>
        <v>0</v>
      </c>
      <c r="K291" s="174">
        <f>Inputs!K$88</f>
        <v>0</v>
      </c>
      <c r="L291" s="174">
        <f>Inputs!L$88</f>
        <v>0</v>
      </c>
      <c r="M291" s="174">
        <f>Inputs!M$88</f>
        <v>0</v>
      </c>
      <c r="N291" s="174">
        <f>Inputs!N$88</f>
        <v>0</v>
      </c>
      <c r="O291" s="174">
        <f>Inputs!O$88</f>
        <v>6.43870042</v>
      </c>
      <c r="P291" s="174">
        <f>Inputs!P$88</f>
        <v>6.4955004199999999</v>
      </c>
      <c r="Q291" s="174">
        <f>Inputs!Q$88</f>
        <v>6.5387004199999996</v>
      </c>
      <c r="R291" s="174">
        <f>Inputs!R$88</f>
        <v>6.5467004199999996</v>
      </c>
      <c r="S291" s="174">
        <f>Inputs!S$88</f>
        <v>6.6044004200000002</v>
      </c>
      <c r="T291" s="174">
        <f>Inputs!T$88</f>
        <v>5.0621105988657629</v>
      </c>
      <c r="U291" s="174">
        <f>Inputs!U$88</f>
        <v>5.0621105988657629</v>
      </c>
      <c r="V291" s="174">
        <f>Inputs!V$88</f>
        <v>5.0620995443574452</v>
      </c>
      <c r="W291" s="174">
        <f>Inputs!W$88</f>
        <v>5.1406815223407634</v>
      </c>
      <c r="X291" s="174">
        <f>Inputs!X$88</f>
        <v>6.3493798053907629</v>
      </c>
      <c r="Y291" s="174">
        <f>Inputs!Y$88</f>
        <v>6.5293798053907635</v>
      </c>
      <c r="Z291" s="174">
        <f>Inputs!Z$88</f>
        <v>6.314931499317523</v>
      </c>
      <c r="AA291" s="174">
        <f>Inputs!AA$88</f>
        <v>5.9731565153907633</v>
      </c>
      <c r="AB291" s="174">
        <f>Inputs!AB$88</f>
        <v>5.9731565153907633</v>
      </c>
      <c r="AC291" s="174">
        <f>Inputs!AC$88</f>
        <v>6.7115491553753799</v>
      </c>
      <c r="AD291" s="174">
        <f>Inputs!AD$88</f>
        <v>6.2102671050492697</v>
      </c>
      <c r="AE291" s="174">
        <f>Inputs!AE$88</f>
        <v>5.984242535049269</v>
      </c>
      <c r="AF291" s="174">
        <f>Inputs!AF$88</f>
        <v>5.7646449903023376</v>
      </c>
      <c r="AG291" s="174">
        <f>Inputs!AG$88</f>
        <v>5.6703800650492688</v>
      </c>
      <c r="AH291" s="174">
        <f>Inputs!AH$88</f>
        <v>8.8403331513647974</v>
      </c>
      <c r="AI291" s="174">
        <f>Inputs!AI$88</f>
        <v>8.366427887330385</v>
      </c>
      <c r="AJ291" s="174">
        <f>Inputs!AJ$88</f>
        <v>8.3062145417913058</v>
      </c>
      <c r="AK291" s="174">
        <f>Inputs!AK$88</f>
        <v>8.3744965580522059</v>
      </c>
      <c r="AL291" s="174">
        <f>Inputs!AL$88</f>
        <v>8.2971624850062025</v>
      </c>
      <c r="AM291" s="174">
        <f>Inputs!AM$88</f>
        <v>10.048034058703287</v>
      </c>
    </row>
    <row r="292" spans="2:39" outlineLevel="1">
      <c r="E292" s="146" t="str">
        <f>Inputs!E$92</f>
        <v>Enhancement opex efficiency target</v>
      </c>
      <c r="F292" s="146"/>
      <c r="G292" s="147" t="str">
        <f>Inputs!G$92</f>
        <v>%</v>
      </c>
      <c r="H292" s="146"/>
      <c r="I292" s="146"/>
      <c r="J292" s="173">
        <f>Inputs!J$92</f>
        <v>100</v>
      </c>
      <c r="K292" s="173">
        <f>Inputs!K$92</f>
        <v>100</v>
      </c>
      <c r="L292" s="173">
        <f>Inputs!L$92</f>
        <v>100</v>
      </c>
      <c r="M292" s="173">
        <f>Inputs!M$92</f>
        <v>100</v>
      </c>
      <c r="N292" s="173">
        <f>Inputs!N$92</f>
        <v>100</v>
      </c>
      <c r="O292" s="173">
        <f>Inputs!O$92</f>
        <v>100</v>
      </c>
      <c r="P292" s="173">
        <f>Inputs!P$92</f>
        <v>100</v>
      </c>
      <c r="Q292" s="173">
        <f>Inputs!Q$92</f>
        <v>100</v>
      </c>
      <c r="R292" s="173">
        <f>Inputs!R$92</f>
        <v>100</v>
      </c>
      <c r="S292" s="173">
        <f>Inputs!S$92</f>
        <v>100</v>
      </c>
      <c r="T292" s="173">
        <f>Inputs!T$92</f>
        <v>100</v>
      </c>
      <c r="U292" s="173">
        <f>Inputs!U$92</f>
        <v>100</v>
      </c>
      <c r="V292" s="173">
        <f>Inputs!V$92</f>
        <v>100</v>
      </c>
      <c r="W292" s="173">
        <f>Inputs!W$92</f>
        <v>100</v>
      </c>
      <c r="X292" s="173">
        <f>Inputs!X$92</f>
        <v>100</v>
      </c>
      <c r="Y292" s="173">
        <f>Inputs!Y$92</f>
        <v>100</v>
      </c>
      <c r="Z292" s="173">
        <f>Inputs!Z$92</f>
        <v>100</v>
      </c>
      <c r="AA292" s="173">
        <f>Inputs!AA$92</f>
        <v>100</v>
      </c>
      <c r="AB292" s="173">
        <f>Inputs!AB$92</f>
        <v>100</v>
      </c>
      <c r="AC292" s="173">
        <f>Inputs!AC$92</f>
        <v>100</v>
      </c>
      <c r="AD292" s="173">
        <f>Inputs!AD$92</f>
        <v>100</v>
      </c>
      <c r="AE292" s="173">
        <f>Inputs!AE$92</f>
        <v>100</v>
      </c>
      <c r="AF292" s="173">
        <f>Inputs!AF$92</f>
        <v>100</v>
      </c>
      <c r="AG292" s="173">
        <f>Inputs!AG$92</f>
        <v>100</v>
      </c>
      <c r="AH292" s="173">
        <f>Inputs!AH$92</f>
        <v>100</v>
      </c>
      <c r="AI292" s="173">
        <f>Inputs!AI$92</f>
        <v>100</v>
      </c>
      <c r="AJ292" s="173">
        <f>Inputs!AJ$92</f>
        <v>100</v>
      </c>
      <c r="AK292" s="173">
        <f>Inputs!AK$92</f>
        <v>100</v>
      </c>
      <c r="AL292" s="173">
        <f>Inputs!AL$92</f>
        <v>100</v>
      </c>
      <c r="AM292" s="173">
        <f>Inputs!AM$92</f>
        <v>100</v>
      </c>
    </row>
    <row r="293" spans="2:39" outlineLevel="1">
      <c r="E293" s="298" t="s">
        <v>335</v>
      </c>
      <c r="F293" s="299"/>
      <c r="G293" s="299">
        <f>Inputs!G308</f>
        <v>0</v>
      </c>
      <c r="H293" s="298"/>
      <c r="I293" s="298"/>
      <c r="J293" s="162">
        <f t="shared" ref="J293:AM293" si="322">J291 * J292 / 100</f>
        <v>0</v>
      </c>
      <c r="K293" s="162">
        <f t="shared" si="322"/>
        <v>0</v>
      </c>
      <c r="L293" s="162">
        <f t="shared" si="322"/>
        <v>0</v>
      </c>
      <c r="M293" s="162">
        <f t="shared" si="322"/>
        <v>0</v>
      </c>
      <c r="N293" s="162">
        <f t="shared" si="322"/>
        <v>0</v>
      </c>
      <c r="O293" s="162">
        <f t="shared" si="322"/>
        <v>6.43870042</v>
      </c>
      <c r="P293" s="162">
        <f t="shared" si="322"/>
        <v>6.4955004199999999</v>
      </c>
      <c r="Q293" s="162">
        <f t="shared" si="322"/>
        <v>6.5387004200000005</v>
      </c>
      <c r="R293" s="162">
        <f t="shared" si="322"/>
        <v>6.5467004199999996</v>
      </c>
      <c r="S293" s="162">
        <f t="shared" si="322"/>
        <v>6.604400420000001</v>
      </c>
      <c r="T293" s="162">
        <f t="shared" si="322"/>
        <v>5.0621105988657629</v>
      </c>
      <c r="U293" s="162">
        <f t="shared" si="322"/>
        <v>5.0621105988657629</v>
      </c>
      <c r="V293" s="162">
        <f t="shared" si="322"/>
        <v>5.0620995443574452</v>
      </c>
      <c r="W293" s="162">
        <f t="shared" si="322"/>
        <v>5.1406815223407634</v>
      </c>
      <c r="X293" s="162">
        <f t="shared" si="322"/>
        <v>6.3493798053907629</v>
      </c>
      <c r="Y293" s="162">
        <f t="shared" si="322"/>
        <v>6.5293798053907635</v>
      </c>
      <c r="Z293" s="162">
        <f t="shared" si="322"/>
        <v>6.314931499317523</v>
      </c>
      <c r="AA293" s="162">
        <f t="shared" si="322"/>
        <v>5.9731565153907642</v>
      </c>
      <c r="AB293" s="162">
        <f t="shared" si="322"/>
        <v>5.9731565153907642</v>
      </c>
      <c r="AC293" s="162">
        <f t="shared" si="322"/>
        <v>6.7115491553753808</v>
      </c>
      <c r="AD293" s="162">
        <f t="shared" si="322"/>
        <v>6.2102671050492697</v>
      </c>
      <c r="AE293" s="162">
        <f t="shared" si="322"/>
        <v>5.984242535049269</v>
      </c>
      <c r="AF293" s="162">
        <f t="shared" si="322"/>
        <v>5.7646449903023385</v>
      </c>
      <c r="AG293" s="162">
        <f t="shared" si="322"/>
        <v>5.6703800650492688</v>
      </c>
      <c r="AH293" s="162">
        <f t="shared" si="322"/>
        <v>8.8403331513647974</v>
      </c>
      <c r="AI293" s="162">
        <f t="shared" si="322"/>
        <v>8.366427887330385</v>
      </c>
      <c r="AJ293" s="162">
        <f t="shared" si="322"/>
        <v>8.3062145417913058</v>
      </c>
      <c r="AK293" s="162">
        <f t="shared" si="322"/>
        <v>8.3744965580522059</v>
      </c>
      <c r="AL293" s="162">
        <f t="shared" si="322"/>
        <v>8.2971624850062025</v>
      </c>
      <c r="AM293" s="162">
        <f t="shared" si="322"/>
        <v>10.048034058703287</v>
      </c>
    </row>
    <row r="294" spans="2:39" outlineLevel="1"/>
    <row r="295" spans="2:39" outlineLevel="1">
      <c r="B295" s="157" t="s">
        <v>336</v>
      </c>
    </row>
    <row r="296" spans="2:39" outlineLevel="1"/>
    <row r="297" spans="2:39" outlineLevel="1">
      <c r="E297" s="110" t="s">
        <v>337</v>
      </c>
      <c r="G297" s="111" t="s">
        <v>160</v>
      </c>
      <c r="J297" s="158">
        <f>J293+J287+J277+J263</f>
        <v>0</v>
      </c>
      <c r="K297" s="158">
        <f t="shared" ref="K297:AM297" si="323">K293+K287+K277+K263</f>
        <v>0</v>
      </c>
      <c r="L297" s="158">
        <f t="shared" si="323"/>
        <v>0</v>
      </c>
      <c r="M297" s="158">
        <f t="shared" si="323"/>
        <v>0</v>
      </c>
      <c r="N297" s="158">
        <f t="shared" si="323"/>
        <v>0</v>
      </c>
      <c r="O297" s="158">
        <f t="shared" si="323"/>
        <v>7.8712435520282042</v>
      </c>
      <c r="P297" s="158">
        <f t="shared" si="323"/>
        <v>10.049211435025812</v>
      </c>
      <c r="Q297" s="158">
        <f t="shared" si="323"/>
        <v>12.705831242042644</v>
      </c>
      <c r="R297" s="158">
        <f t="shared" si="323"/>
        <v>15.480157573181211</v>
      </c>
      <c r="S297" s="158">
        <f t="shared" si="323"/>
        <v>17.778348792749419</v>
      </c>
      <c r="T297" s="158">
        <f t="shared" si="323"/>
        <v>18.639316341578933</v>
      </c>
      <c r="U297" s="158">
        <f t="shared" si="323"/>
        <v>21.908029910380925</v>
      </c>
      <c r="V297" s="158">
        <f t="shared" si="323"/>
        <v>26.40321297073374</v>
      </c>
      <c r="W297" s="158">
        <f t="shared" si="323"/>
        <v>31.248620239672583</v>
      </c>
      <c r="X297" s="158">
        <f t="shared" si="323"/>
        <v>36.130939388954573</v>
      </c>
      <c r="Y297" s="158">
        <f t="shared" si="323"/>
        <v>39.904069615578322</v>
      </c>
      <c r="Z297" s="158">
        <f t="shared" si="323"/>
        <v>43.838367814740089</v>
      </c>
      <c r="AA297" s="158">
        <f t="shared" si="323"/>
        <v>48.514070558252314</v>
      </c>
      <c r="AB297" s="158">
        <f t="shared" si="323"/>
        <v>54.841241075154556</v>
      </c>
      <c r="AC297" s="158">
        <f t="shared" si="323"/>
        <v>61.783841142685681</v>
      </c>
      <c r="AD297" s="158">
        <f t="shared" si="323"/>
        <v>66.745030348612545</v>
      </c>
      <c r="AE297" s="158">
        <f t="shared" si="323"/>
        <v>72.590975881478599</v>
      </c>
      <c r="AF297" s="158">
        <f t="shared" si="323"/>
        <v>77.438885432392595</v>
      </c>
      <c r="AG297" s="158">
        <f t="shared" si="323"/>
        <v>81.341783610949662</v>
      </c>
      <c r="AH297" s="158">
        <f t="shared" si="323"/>
        <v>86.934991130922725</v>
      </c>
      <c r="AI297" s="158">
        <f t="shared" si="323"/>
        <v>87.391874342480719</v>
      </c>
      <c r="AJ297" s="158">
        <f t="shared" si="323"/>
        <v>88.084087532927128</v>
      </c>
      <c r="AK297" s="158">
        <f t="shared" si="323"/>
        <v>88.588600777088558</v>
      </c>
      <c r="AL297" s="158">
        <f t="shared" si="323"/>
        <v>88.612623560511679</v>
      </c>
      <c r="AM297" s="158">
        <f t="shared" si="323"/>
        <v>90.236136371014226</v>
      </c>
    </row>
    <row r="298" spans="2:39" outlineLevel="1">
      <c r="E298" s="146" t="str">
        <f>Inputs!E$43</f>
        <v>Multiplier to account for retail margin</v>
      </c>
      <c r="F298" s="147"/>
      <c r="G298" s="147" t="str">
        <f>Inputs!G$43</f>
        <v>n</v>
      </c>
      <c r="H298" s="146"/>
      <c r="I298" s="146"/>
      <c r="J298" s="174">
        <f>Inputs!J$43</f>
        <v>1.01</v>
      </c>
      <c r="K298" s="174">
        <f>Inputs!K$43</f>
        <v>1.01</v>
      </c>
      <c r="L298" s="174">
        <f>Inputs!L$43</f>
        <v>1.01</v>
      </c>
      <c r="M298" s="174">
        <f>Inputs!M$43</f>
        <v>1.01</v>
      </c>
      <c r="N298" s="174">
        <f>Inputs!N$43</f>
        <v>1.01</v>
      </c>
      <c r="O298" s="174">
        <f>Inputs!O$43</f>
        <v>1.01</v>
      </c>
      <c r="P298" s="174">
        <f>Inputs!P$43</f>
        <v>1.01</v>
      </c>
      <c r="Q298" s="174">
        <f>Inputs!Q$43</f>
        <v>1.01</v>
      </c>
      <c r="R298" s="174">
        <f>Inputs!R$43</f>
        <v>1.01</v>
      </c>
      <c r="S298" s="174">
        <f>Inputs!S$43</f>
        <v>1.01</v>
      </c>
      <c r="T298" s="174">
        <f>Inputs!T$43</f>
        <v>1.01</v>
      </c>
      <c r="U298" s="174">
        <f>Inputs!U$43</f>
        <v>1.01</v>
      </c>
      <c r="V298" s="174">
        <f>Inputs!V$43</f>
        <v>1.01</v>
      </c>
      <c r="W298" s="174">
        <f>Inputs!W$43</f>
        <v>1.01</v>
      </c>
      <c r="X298" s="174">
        <f>Inputs!X$43</f>
        <v>1.01</v>
      </c>
      <c r="Y298" s="174">
        <f>Inputs!Y$43</f>
        <v>1.01</v>
      </c>
      <c r="Z298" s="174">
        <f>Inputs!Z$43</f>
        <v>1.01</v>
      </c>
      <c r="AA298" s="174">
        <f>Inputs!AA$43</f>
        <v>1.01</v>
      </c>
      <c r="AB298" s="174">
        <f>Inputs!AB$43</f>
        <v>1.01</v>
      </c>
      <c r="AC298" s="174">
        <f>Inputs!AC$43</f>
        <v>1.01</v>
      </c>
      <c r="AD298" s="174">
        <f>Inputs!AD$43</f>
        <v>1.01</v>
      </c>
      <c r="AE298" s="174">
        <f>Inputs!AE$43</f>
        <v>1.01</v>
      </c>
      <c r="AF298" s="174">
        <f>Inputs!AF$43</f>
        <v>1.01</v>
      </c>
      <c r="AG298" s="174">
        <f>Inputs!AG$43</f>
        <v>1.01</v>
      </c>
      <c r="AH298" s="174">
        <f>Inputs!AH$43</f>
        <v>1.01</v>
      </c>
      <c r="AI298" s="174">
        <f>Inputs!AI$43</f>
        <v>1.01</v>
      </c>
      <c r="AJ298" s="174">
        <f>Inputs!AJ$43</f>
        <v>1.01</v>
      </c>
      <c r="AK298" s="174">
        <f>Inputs!AK$43</f>
        <v>1.01</v>
      </c>
      <c r="AL298" s="174">
        <f>Inputs!AL$43</f>
        <v>1.01</v>
      </c>
      <c r="AM298" s="174">
        <f>Inputs!AM$43</f>
        <v>1.01</v>
      </c>
    </row>
    <row r="299" spans="2:39" outlineLevel="1">
      <c r="E299" s="153" t="s">
        <v>338</v>
      </c>
      <c r="F299" s="154"/>
      <c r="G299" s="154" t="s">
        <v>160</v>
      </c>
      <c r="H299" s="153"/>
      <c r="I299" s="153"/>
      <c r="J299" s="162">
        <f>( J297 * J298 ) - J297</f>
        <v>0</v>
      </c>
      <c r="K299" s="162">
        <f t="shared" ref="K299:AM299" si="324">( K297 * K298 ) - K297</f>
        <v>0</v>
      </c>
      <c r="L299" s="162">
        <f t="shared" si="324"/>
        <v>0</v>
      </c>
      <c r="M299" s="162">
        <f t="shared" si="324"/>
        <v>0</v>
      </c>
      <c r="N299" s="162">
        <f t="shared" si="324"/>
        <v>0</v>
      </c>
      <c r="O299" s="162">
        <f t="shared" si="324"/>
        <v>7.8712435520282398E-2</v>
      </c>
      <c r="P299" s="162">
        <f t="shared" si="324"/>
        <v>0.10049211435025818</v>
      </c>
      <c r="Q299" s="162">
        <f t="shared" si="324"/>
        <v>0.1270583124204272</v>
      </c>
      <c r="R299" s="162">
        <f t="shared" si="324"/>
        <v>0.15480157573181152</v>
      </c>
      <c r="S299" s="162">
        <f t="shared" si="324"/>
        <v>0.17778348792749554</v>
      </c>
      <c r="T299" s="162">
        <f t="shared" si="324"/>
        <v>0.18639316341579004</v>
      </c>
      <c r="U299" s="162">
        <f t="shared" si="324"/>
        <v>0.21908029910380833</v>
      </c>
      <c r="V299" s="162">
        <f t="shared" si="324"/>
        <v>0.26403212970733847</v>
      </c>
      <c r="W299" s="162">
        <f t="shared" si="324"/>
        <v>0.31248620239672675</v>
      </c>
      <c r="X299" s="162">
        <f t="shared" si="324"/>
        <v>0.36130939388954886</v>
      </c>
      <c r="Y299" s="162">
        <f t="shared" si="324"/>
        <v>0.39904069615578663</v>
      </c>
      <c r="Z299" s="162">
        <f t="shared" si="324"/>
        <v>0.43838367814740309</v>
      </c>
      <c r="AA299" s="162">
        <f t="shared" si="324"/>
        <v>0.48514070558252342</v>
      </c>
      <c r="AB299" s="162">
        <f t="shared" si="324"/>
        <v>0.54841241075154556</v>
      </c>
      <c r="AC299" s="162">
        <f t="shared" si="324"/>
        <v>0.61783841142685958</v>
      </c>
      <c r="AD299" s="162">
        <f t="shared" si="324"/>
        <v>0.66745030348612033</v>
      </c>
      <c r="AE299" s="162">
        <f t="shared" si="324"/>
        <v>0.72590975881477959</v>
      </c>
      <c r="AF299" s="162">
        <f t="shared" si="324"/>
        <v>0.77438885432393079</v>
      </c>
      <c r="AG299" s="162">
        <f t="shared" si="324"/>
        <v>0.81341783610949392</v>
      </c>
      <c r="AH299" s="162">
        <f t="shared" si="324"/>
        <v>0.86934991130922867</v>
      </c>
      <c r="AI299" s="162">
        <f t="shared" si="324"/>
        <v>0.87391874342480946</v>
      </c>
      <c r="AJ299" s="162">
        <f t="shared" si="324"/>
        <v>0.88084087532926958</v>
      </c>
      <c r="AK299" s="162">
        <f t="shared" si="324"/>
        <v>0.88588600777089255</v>
      </c>
      <c r="AL299" s="162">
        <f t="shared" si="324"/>
        <v>0.8861262356051185</v>
      </c>
      <c r="AM299" s="162">
        <f t="shared" si="324"/>
        <v>0.90236136371014197</v>
      </c>
    </row>
    <row r="300" spans="2:39" outlineLevel="1"/>
    <row r="301" spans="2:39" outlineLevel="1">
      <c r="B301" s="157" t="s">
        <v>339</v>
      </c>
    </row>
    <row r="302" spans="2:39" outlineLevel="1">
      <c r="E302" s="148" t="str">
        <f>E293</f>
        <v>Enhancement operating expenditure (post efficiency)</v>
      </c>
      <c r="F302" s="159"/>
      <c r="G302" s="159">
        <f t="shared" ref="G302" si="325">G293</f>
        <v>0</v>
      </c>
      <c r="H302" s="148"/>
      <c r="I302" s="148"/>
      <c r="J302" s="158">
        <f t="shared" ref="J302:AM302" si="326">J293</f>
        <v>0</v>
      </c>
      <c r="K302" s="158">
        <f t="shared" si="326"/>
        <v>0</v>
      </c>
      <c r="L302" s="158">
        <f t="shared" si="326"/>
        <v>0</v>
      </c>
      <c r="M302" s="158">
        <f t="shared" si="326"/>
        <v>0</v>
      </c>
      <c r="N302" s="158">
        <f t="shared" si="326"/>
        <v>0</v>
      </c>
      <c r="O302" s="158">
        <f t="shared" si="326"/>
        <v>6.43870042</v>
      </c>
      <c r="P302" s="158">
        <f t="shared" si="326"/>
        <v>6.4955004199999999</v>
      </c>
      <c r="Q302" s="158">
        <f t="shared" si="326"/>
        <v>6.5387004200000005</v>
      </c>
      <c r="R302" s="158">
        <f t="shared" si="326"/>
        <v>6.5467004199999996</v>
      </c>
      <c r="S302" s="158">
        <f t="shared" si="326"/>
        <v>6.604400420000001</v>
      </c>
      <c r="T302" s="158">
        <f t="shared" si="326"/>
        <v>5.0621105988657629</v>
      </c>
      <c r="U302" s="158">
        <f t="shared" si="326"/>
        <v>5.0621105988657629</v>
      </c>
      <c r="V302" s="158">
        <f t="shared" si="326"/>
        <v>5.0620995443574452</v>
      </c>
      <c r="W302" s="158">
        <f t="shared" si="326"/>
        <v>5.1406815223407634</v>
      </c>
      <c r="X302" s="158">
        <f t="shared" si="326"/>
        <v>6.3493798053907629</v>
      </c>
      <c r="Y302" s="158">
        <f t="shared" si="326"/>
        <v>6.5293798053907635</v>
      </c>
      <c r="Z302" s="158">
        <f t="shared" si="326"/>
        <v>6.314931499317523</v>
      </c>
      <c r="AA302" s="158">
        <f t="shared" si="326"/>
        <v>5.9731565153907642</v>
      </c>
      <c r="AB302" s="158">
        <f t="shared" si="326"/>
        <v>5.9731565153907642</v>
      </c>
      <c r="AC302" s="158">
        <f t="shared" si="326"/>
        <v>6.7115491553753808</v>
      </c>
      <c r="AD302" s="158">
        <f t="shared" si="326"/>
        <v>6.2102671050492697</v>
      </c>
      <c r="AE302" s="158">
        <f t="shared" si="326"/>
        <v>5.984242535049269</v>
      </c>
      <c r="AF302" s="158">
        <f t="shared" si="326"/>
        <v>5.7646449903023385</v>
      </c>
      <c r="AG302" s="158">
        <f t="shared" si="326"/>
        <v>5.6703800650492688</v>
      </c>
      <c r="AH302" s="158">
        <f t="shared" si="326"/>
        <v>8.8403331513647974</v>
      </c>
      <c r="AI302" s="158">
        <f t="shared" si="326"/>
        <v>8.366427887330385</v>
      </c>
      <c r="AJ302" s="158">
        <f t="shared" si="326"/>
        <v>8.3062145417913058</v>
      </c>
      <c r="AK302" s="158">
        <f t="shared" si="326"/>
        <v>8.3744965580522059</v>
      </c>
      <c r="AL302" s="158">
        <f t="shared" si="326"/>
        <v>8.2971624850062025</v>
      </c>
      <c r="AM302" s="158">
        <f t="shared" si="326"/>
        <v>10.048034058703287</v>
      </c>
    </row>
    <row r="303" spans="2:39" outlineLevel="1">
      <c r="E303" s="110" t="str">
        <f>E263</f>
        <v>Total draw down charges</v>
      </c>
      <c r="G303" s="111" t="str">
        <f t="shared" ref="G303" si="327">G263</f>
        <v>£m 2022/23p</v>
      </c>
      <c r="J303" s="158">
        <f t="shared" ref="J303:AM303" si="328">J263</f>
        <v>0</v>
      </c>
      <c r="K303" s="158">
        <f t="shared" si="328"/>
        <v>0</v>
      </c>
      <c r="L303" s="158">
        <f t="shared" si="328"/>
        <v>0</v>
      </c>
      <c r="M303" s="158">
        <f t="shared" si="328"/>
        <v>0</v>
      </c>
      <c r="N303" s="158">
        <f t="shared" si="328"/>
        <v>0</v>
      </c>
      <c r="O303" s="158">
        <f t="shared" si="328"/>
        <v>0.76146271208585969</v>
      </c>
      <c r="P303" s="158">
        <f t="shared" si="328"/>
        <v>1.4830995926263519</v>
      </c>
      <c r="Q303" s="158">
        <f t="shared" si="328"/>
        <v>2.3495594724082678</v>
      </c>
      <c r="R303" s="158">
        <f t="shared" si="328"/>
        <v>3.1573850663358294</v>
      </c>
      <c r="S303" s="158">
        <f t="shared" si="328"/>
        <v>3.7822212673796667</v>
      </c>
      <c r="T303" s="158">
        <f t="shared" si="328"/>
        <v>4.7679002017769836</v>
      </c>
      <c r="U303" s="158">
        <f t="shared" si="328"/>
        <v>6.1018016795175649</v>
      </c>
      <c r="V303" s="158">
        <f t="shared" si="328"/>
        <v>7.7772033337499495</v>
      </c>
      <c r="W303" s="158">
        <f t="shared" si="328"/>
        <v>9.431595818079769</v>
      </c>
      <c r="X303" s="158">
        <f t="shared" si="328"/>
        <v>10.77735537525316</v>
      </c>
      <c r="Y303" s="158">
        <f t="shared" si="328"/>
        <v>12.109309886221043</v>
      </c>
      <c r="Z303" s="158">
        <f t="shared" si="328"/>
        <v>13.443613476002422</v>
      </c>
      <c r="AA303" s="158">
        <f t="shared" si="328"/>
        <v>15.167481127251838</v>
      </c>
      <c r="AB303" s="158">
        <f t="shared" si="328"/>
        <v>17.314492295743371</v>
      </c>
      <c r="AC303" s="158">
        <f t="shared" si="328"/>
        <v>19.178388794432983</v>
      </c>
      <c r="AD303" s="158">
        <f t="shared" si="328"/>
        <v>20.768541460589592</v>
      </c>
      <c r="AE303" s="158">
        <f t="shared" si="328"/>
        <v>22.62590341281695</v>
      </c>
      <c r="AF303" s="158">
        <f t="shared" si="328"/>
        <v>23.874080113276708</v>
      </c>
      <c r="AG303" s="158">
        <f t="shared" si="328"/>
        <v>25.048781923380716</v>
      </c>
      <c r="AH303" s="158">
        <f t="shared" si="328"/>
        <v>25.692641914281836</v>
      </c>
      <c r="AI303" s="158">
        <f t="shared" si="328"/>
        <v>26.109661939707088</v>
      </c>
      <c r="AJ303" s="158">
        <f t="shared" si="328"/>
        <v>26.596147588325721</v>
      </c>
      <c r="AK303" s="158">
        <f t="shared" si="328"/>
        <v>26.921686801102631</v>
      </c>
      <c r="AL303" s="158">
        <f t="shared" si="328"/>
        <v>27.211748525434356</v>
      </c>
      <c r="AM303" s="158">
        <f t="shared" si="328"/>
        <v>27.430855276516787</v>
      </c>
    </row>
    <row r="304" spans="2:39" outlineLevel="1">
      <c r="E304" s="110" t="str">
        <f>E277</f>
        <v>Allowed return on capital</v>
      </c>
      <c r="G304" s="111" t="str">
        <f t="shared" ref="G304" si="329">G277</f>
        <v>£m 2022/23p</v>
      </c>
      <c r="J304" s="158">
        <f t="shared" ref="J304:AM304" si="330">J277</f>
        <v>0</v>
      </c>
      <c r="K304" s="158">
        <f t="shared" si="330"/>
        <v>0</v>
      </c>
      <c r="L304" s="158">
        <f t="shared" si="330"/>
        <v>0</v>
      </c>
      <c r="M304" s="158">
        <f t="shared" si="330"/>
        <v>0</v>
      </c>
      <c r="N304" s="158">
        <f t="shared" si="330"/>
        <v>0</v>
      </c>
      <c r="O304" s="158">
        <f t="shared" si="330"/>
        <v>0.56286412786646944</v>
      </c>
      <c r="P304" s="158">
        <f t="shared" si="330"/>
        <v>1.7367112163984046</v>
      </c>
      <c r="Q304" s="158">
        <f t="shared" si="330"/>
        <v>3.201961947369262</v>
      </c>
      <c r="R304" s="158">
        <f t="shared" si="330"/>
        <v>4.8446410907583974</v>
      </c>
      <c r="S304" s="158">
        <f t="shared" si="330"/>
        <v>6.1997607245765494</v>
      </c>
      <c r="T304" s="158">
        <f t="shared" si="330"/>
        <v>7.3887449746102005</v>
      </c>
      <c r="U304" s="158">
        <f t="shared" si="330"/>
        <v>9.011555427512917</v>
      </c>
      <c r="V304" s="158">
        <f t="shared" si="330"/>
        <v>11.376637133000026</v>
      </c>
      <c r="W304" s="158">
        <f t="shared" si="330"/>
        <v>13.987168933935111</v>
      </c>
      <c r="X304" s="158">
        <f t="shared" si="330"/>
        <v>15.939646739247831</v>
      </c>
      <c r="Y304" s="158">
        <f t="shared" si="330"/>
        <v>17.836192457650444</v>
      </c>
      <c r="Z304" s="158">
        <f t="shared" si="330"/>
        <v>20.196787268586618</v>
      </c>
      <c r="AA304" s="158">
        <f t="shared" si="330"/>
        <v>22.914652926634538</v>
      </c>
      <c r="AB304" s="158">
        <f t="shared" si="330"/>
        <v>26.413918106203436</v>
      </c>
      <c r="AC304" s="158">
        <f t="shared" si="330"/>
        <v>30.047248234545478</v>
      </c>
      <c r="AD304" s="158">
        <f t="shared" si="330"/>
        <v>33.288815954128545</v>
      </c>
      <c r="AE304" s="158">
        <f t="shared" si="330"/>
        <v>36.816918669319165</v>
      </c>
      <c r="AF304" s="158">
        <f t="shared" si="330"/>
        <v>40.014129289119552</v>
      </c>
      <c r="AG304" s="158">
        <f t="shared" si="330"/>
        <v>42.376847956651176</v>
      </c>
      <c r="AH304" s="158">
        <f t="shared" si="330"/>
        <v>43.866401941387004</v>
      </c>
      <c r="AI304" s="158">
        <f t="shared" si="330"/>
        <v>44.296484122037491</v>
      </c>
      <c r="AJ304" s="158">
        <f t="shared" si="330"/>
        <v>44.519106660898444</v>
      </c>
      <c r="AK304" s="158">
        <f t="shared" si="330"/>
        <v>44.611768371109477</v>
      </c>
      <c r="AL304" s="158">
        <f t="shared" si="330"/>
        <v>44.45380109802506</v>
      </c>
      <c r="AM304" s="158">
        <f t="shared" si="330"/>
        <v>44.163770357811345</v>
      </c>
    </row>
    <row r="305" spans="2:39" outlineLevel="1">
      <c r="E305" s="110" t="str">
        <f>E287</f>
        <v>Allowed Tax</v>
      </c>
      <c r="G305" s="111" t="str">
        <f>G287</f>
        <v>£m 2022/23p</v>
      </c>
      <c r="J305" s="158">
        <f>J287</f>
        <v>0</v>
      </c>
      <c r="K305" s="158">
        <f t="shared" ref="K305:AM305" si="331">K287</f>
        <v>0</v>
      </c>
      <c r="L305" s="158">
        <f t="shared" si="331"/>
        <v>0</v>
      </c>
      <c r="M305" s="158">
        <f t="shared" si="331"/>
        <v>0</v>
      </c>
      <c r="N305" s="158">
        <f t="shared" si="331"/>
        <v>0</v>
      </c>
      <c r="O305" s="158">
        <f t="shared" si="331"/>
        <v>0.10821629207587537</v>
      </c>
      <c r="P305" s="158">
        <f t="shared" si="331"/>
        <v>0.33390020600105541</v>
      </c>
      <c r="Q305" s="158">
        <f t="shared" si="331"/>
        <v>0.61560940226511174</v>
      </c>
      <c r="R305" s="158">
        <f t="shared" si="331"/>
        <v>0.93143099608698565</v>
      </c>
      <c r="S305" s="158">
        <f t="shared" si="331"/>
        <v>1.1919663807931999</v>
      </c>
      <c r="T305" s="158">
        <f t="shared" si="331"/>
        <v>1.4205605663259855</v>
      </c>
      <c r="U305" s="158">
        <f t="shared" si="331"/>
        <v>1.7325622044846809</v>
      </c>
      <c r="V305" s="158">
        <f t="shared" si="331"/>
        <v>2.1872729596263198</v>
      </c>
      <c r="W305" s="158">
        <f t="shared" si="331"/>
        <v>2.6891739653169355</v>
      </c>
      <c r="X305" s="158">
        <f t="shared" si="331"/>
        <v>3.0645574690628168</v>
      </c>
      <c r="Y305" s="158">
        <f t="shared" si="331"/>
        <v>3.4291874663160749</v>
      </c>
      <c r="Z305" s="158">
        <f t="shared" si="331"/>
        <v>3.8830355708335249</v>
      </c>
      <c r="AA305" s="158">
        <f t="shared" si="331"/>
        <v>4.4587799889751727</v>
      </c>
      <c r="AB305" s="158">
        <f t="shared" si="331"/>
        <v>5.1396741578169847</v>
      </c>
      <c r="AC305" s="158">
        <f t="shared" si="331"/>
        <v>5.846654958331837</v>
      </c>
      <c r="AD305" s="158">
        <f t="shared" si="331"/>
        <v>6.4774058288451366</v>
      </c>
      <c r="AE305" s="158">
        <f t="shared" si="331"/>
        <v>7.163911264293219</v>
      </c>
      <c r="AF305" s="158">
        <f t="shared" si="331"/>
        <v>7.7860310396940049</v>
      </c>
      <c r="AG305" s="158">
        <f t="shared" si="331"/>
        <v>8.2457736658685032</v>
      </c>
      <c r="AH305" s="158">
        <f t="shared" si="331"/>
        <v>8.535614123889081</v>
      </c>
      <c r="AI305" s="158">
        <f t="shared" si="331"/>
        <v>8.6193003934057479</v>
      </c>
      <c r="AJ305" s="158">
        <f t="shared" si="331"/>
        <v>8.6626187419116629</v>
      </c>
      <c r="AK305" s="158">
        <f t="shared" si="331"/>
        <v>8.680649046824243</v>
      </c>
      <c r="AL305" s="158">
        <f t="shared" si="331"/>
        <v>8.6499114520460534</v>
      </c>
      <c r="AM305" s="158">
        <f t="shared" si="331"/>
        <v>8.593476677982796</v>
      </c>
    </row>
    <row r="306" spans="2:39" outlineLevel="1">
      <c r="E306" s="110" t="str">
        <f>E299</f>
        <v>Allowed retail margin</v>
      </c>
      <c r="F306" s="110"/>
      <c r="G306" s="111" t="str">
        <f t="shared" ref="G306" si="332">G299</f>
        <v>£m 2022/23p</v>
      </c>
      <c r="J306" s="158">
        <f t="shared" ref="J306:AM306" si="333">J299</f>
        <v>0</v>
      </c>
      <c r="K306" s="158">
        <f t="shared" si="333"/>
        <v>0</v>
      </c>
      <c r="L306" s="158">
        <f t="shared" si="333"/>
        <v>0</v>
      </c>
      <c r="M306" s="158">
        <f t="shared" si="333"/>
        <v>0</v>
      </c>
      <c r="N306" s="158">
        <f t="shared" si="333"/>
        <v>0</v>
      </c>
      <c r="O306" s="158">
        <f t="shared" si="333"/>
        <v>7.8712435520282398E-2</v>
      </c>
      <c r="P306" s="158">
        <f t="shared" si="333"/>
        <v>0.10049211435025818</v>
      </c>
      <c r="Q306" s="158">
        <f t="shared" si="333"/>
        <v>0.1270583124204272</v>
      </c>
      <c r="R306" s="158">
        <f t="shared" si="333"/>
        <v>0.15480157573181152</v>
      </c>
      <c r="S306" s="158">
        <f t="shared" si="333"/>
        <v>0.17778348792749554</v>
      </c>
      <c r="T306" s="158">
        <f t="shared" si="333"/>
        <v>0.18639316341579004</v>
      </c>
      <c r="U306" s="158">
        <f t="shared" si="333"/>
        <v>0.21908029910380833</v>
      </c>
      <c r="V306" s="158">
        <f t="shared" si="333"/>
        <v>0.26403212970733847</v>
      </c>
      <c r="W306" s="158">
        <f t="shared" si="333"/>
        <v>0.31248620239672675</v>
      </c>
      <c r="X306" s="158">
        <f t="shared" si="333"/>
        <v>0.36130939388954886</v>
      </c>
      <c r="Y306" s="158">
        <f t="shared" si="333"/>
        <v>0.39904069615578663</v>
      </c>
      <c r="Z306" s="158">
        <f t="shared" si="333"/>
        <v>0.43838367814740309</v>
      </c>
      <c r="AA306" s="158">
        <f t="shared" si="333"/>
        <v>0.48514070558252342</v>
      </c>
      <c r="AB306" s="158">
        <f t="shared" si="333"/>
        <v>0.54841241075154556</v>
      </c>
      <c r="AC306" s="158">
        <f t="shared" si="333"/>
        <v>0.61783841142685958</v>
      </c>
      <c r="AD306" s="158">
        <f t="shared" si="333"/>
        <v>0.66745030348612033</v>
      </c>
      <c r="AE306" s="158">
        <f t="shared" si="333"/>
        <v>0.72590975881477959</v>
      </c>
      <c r="AF306" s="158">
        <f t="shared" si="333"/>
        <v>0.77438885432393079</v>
      </c>
      <c r="AG306" s="158">
        <f t="shared" si="333"/>
        <v>0.81341783610949392</v>
      </c>
      <c r="AH306" s="158">
        <f t="shared" si="333"/>
        <v>0.86934991130922867</v>
      </c>
      <c r="AI306" s="158">
        <f t="shared" si="333"/>
        <v>0.87391874342480946</v>
      </c>
      <c r="AJ306" s="158">
        <f t="shared" si="333"/>
        <v>0.88084087532926958</v>
      </c>
      <c r="AK306" s="158">
        <f t="shared" si="333"/>
        <v>0.88588600777089255</v>
      </c>
      <c r="AL306" s="158">
        <f t="shared" si="333"/>
        <v>0.8861262356051185</v>
      </c>
      <c r="AM306" s="158">
        <f t="shared" si="333"/>
        <v>0.90236136371014197</v>
      </c>
    </row>
    <row r="307" spans="2:39" outlineLevel="1">
      <c r="E307" s="153" t="s">
        <v>340</v>
      </c>
      <c r="F307" s="154"/>
      <c r="G307" s="154" t="s">
        <v>160</v>
      </c>
      <c r="H307" s="153"/>
      <c r="I307" s="153"/>
      <c r="J307" s="164">
        <f>SUM(J302:J306)</f>
        <v>0</v>
      </c>
      <c r="K307" s="164">
        <f t="shared" ref="K307:AM307" si="334">SUM(K302:K306)</f>
        <v>0</v>
      </c>
      <c r="L307" s="164">
        <f t="shared" si="334"/>
        <v>0</v>
      </c>
      <c r="M307" s="164">
        <f t="shared" si="334"/>
        <v>0</v>
      </c>
      <c r="N307" s="164">
        <f t="shared" si="334"/>
        <v>0</v>
      </c>
      <c r="O307" s="164">
        <f t="shared" si="334"/>
        <v>7.9499559875484866</v>
      </c>
      <c r="P307" s="164">
        <f t="shared" si="334"/>
        <v>10.149703549376071</v>
      </c>
      <c r="Q307" s="164">
        <f t="shared" si="334"/>
        <v>12.832889554463069</v>
      </c>
      <c r="R307" s="164">
        <f t="shared" si="334"/>
        <v>15.634959148913024</v>
      </c>
      <c r="S307" s="164">
        <f t="shared" si="334"/>
        <v>17.956132280676911</v>
      </c>
      <c r="T307" s="164">
        <f t="shared" si="334"/>
        <v>18.825709504994723</v>
      </c>
      <c r="U307" s="164">
        <f t="shared" si="334"/>
        <v>22.127110209484734</v>
      </c>
      <c r="V307" s="164">
        <f t="shared" si="334"/>
        <v>26.667245100441079</v>
      </c>
      <c r="W307" s="164">
        <f t="shared" si="334"/>
        <v>31.561106442069306</v>
      </c>
      <c r="X307" s="164">
        <f t="shared" si="334"/>
        <v>36.492248782844122</v>
      </c>
      <c r="Y307" s="164">
        <f t="shared" si="334"/>
        <v>40.303110311734109</v>
      </c>
      <c r="Z307" s="164">
        <f t="shared" si="334"/>
        <v>44.276751492887499</v>
      </c>
      <c r="AA307" s="164">
        <f t="shared" si="334"/>
        <v>48.999211263834837</v>
      </c>
      <c r="AB307" s="164">
        <f t="shared" si="334"/>
        <v>55.389653485906102</v>
      </c>
      <c r="AC307" s="164">
        <f t="shared" si="334"/>
        <v>62.40167955411254</v>
      </c>
      <c r="AD307" s="164">
        <f t="shared" si="334"/>
        <v>67.412480652098665</v>
      </c>
      <c r="AE307" s="164">
        <f t="shared" si="334"/>
        <v>73.316885640293378</v>
      </c>
      <c r="AF307" s="164">
        <f t="shared" si="334"/>
        <v>78.21327428671654</v>
      </c>
      <c r="AG307" s="164">
        <f t="shared" si="334"/>
        <v>82.155201447059156</v>
      </c>
      <c r="AH307" s="164">
        <f t="shared" si="334"/>
        <v>87.80434104223194</v>
      </c>
      <c r="AI307" s="164">
        <f t="shared" si="334"/>
        <v>88.265793085905528</v>
      </c>
      <c r="AJ307" s="164">
        <f t="shared" si="334"/>
        <v>88.964928408256398</v>
      </c>
      <c r="AK307" s="164">
        <f t="shared" si="334"/>
        <v>89.474486784859451</v>
      </c>
      <c r="AL307" s="164">
        <f t="shared" si="334"/>
        <v>89.498749796116783</v>
      </c>
      <c r="AM307" s="164">
        <f t="shared" si="334"/>
        <v>91.138497734724353</v>
      </c>
    </row>
    <row r="308" spans="2:39" outlineLevel="1"/>
    <row r="309" spans="2:39" outlineLevel="1">
      <c r="B309" s="157" t="s">
        <v>341</v>
      </c>
    </row>
    <row r="310" spans="2:39" outlineLevel="1"/>
    <row r="311" spans="2:39" outlineLevel="1">
      <c r="E311" s="110" t="str">
        <f>E$95</f>
        <v>Total new allowed revenue</v>
      </c>
      <c r="F311" s="110"/>
      <c r="G311" s="111" t="str">
        <f>G$95</f>
        <v>£m 2022/23p</v>
      </c>
      <c r="J311" s="158">
        <f>J307</f>
        <v>0</v>
      </c>
      <c r="K311" s="158">
        <f t="shared" ref="K311:AM311" si="335">K307</f>
        <v>0</v>
      </c>
      <c r="L311" s="158">
        <f t="shared" si="335"/>
        <v>0</v>
      </c>
      <c r="M311" s="158">
        <f t="shared" si="335"/>
        <v>0</v>
      </c>
      <c r="N311" s="158">
        <f t="shared" si="335"/>
        <v>0</v>
      </c>
      <c r="O311" s="158">
        <f t="shared" si="335"/>
        <v>7.9499559875484866</v>
      </c>
      <c r="P311" s="158">
        <f t="shared" si="335"/>
        <v>10.149703549376071</v>
      </c>
      <c r="Q311" s="158">
        <f t="shared" si="335"/>
        <v>12.832889554463069</v>
      </c>
      <c r="R311" s="158">
        <f t="shared" si="335"/>
        <v>15.634959148913024</v>
      </c>
      <c r="S311" s="158">
        <f t="shared" si="335"/>
        <v>17.956132280676911</v>
      </c>
      <c r="T311" s="158">
        <f t="shared" si="335"/>
        <v>18.825709504994723</v>
      </c>
      <c r="U311" s="158">
        <f t="shared" si="335"/>
        <v>22.127110209484734</v>
      </c>
      <c r="V311" s="158">
        <f t="shared" si="335"/>
        <v>26.667245100441079</v>
      </c>
      <c r="W311" s="158">
        <f t="shared" si="335"/>
        <v>31.561106442069306</v>
      </c>
      <c r="X311" s="158">
        <f t="shared" si="335"/>
        <v>36.492248782844122</v>
      </c>
      <c r="Y311" s="158">
        <f t="shared" si="335"/>
        <v>40.303110311734109</v>
      </c>
      <c r="Z311" s="158">
        <f t="shared" si="335"/>
        <v>44.276751492887499</v>
      </c>
      <c r="AA311" s="158">
        <f t="shared" si="335"/>
        <v>48.999211263834837</v>
      </c>
      <c r="AB311" s="158">
        <f t="shared" si="335"/>
        <v>55.389653485906102</v>
      </c>
      <c r="AC311" s="158">
        <f t="shared" si="335"/>
        <v>62.40167955411254</v>
      </c>
      <c r="AD311" s="158">
        <f t="shared" si="335"/>
        <v>67.412480652098665</v>
      </c>
      <c r="AE311" s="158">
        <f t="shared" si="335"/>
        <v>73.316885640293378</v>
      </c>
      <c r="AF311" s="158">
        <f t="shared" si="335"/>
        <v>78.21327428671654</v>
      </c>
      <c r="AG311" s="158">
        <f t="shared" si="335"/>
        <v>82.155201447059156</v>
      </c>
      <c r="AH311" s="158">
        <f t="shared" si="335"/>
        <v>87.80434104223194</v>
      </c>
      <c r="AI311" s="158">
        <f t="shared" si="335"/>
        <v>88.265793085905528</v>
      </c>
      <c r="AJ311" s="158">
        <f t="shared" si="335"/>
        <v>88.964928408256398</v>
      </c>
      <c r="AK311" s="158">
        <f t="shared" si="335"/>
        <v>89.474486784859451</v>
      </c>
      <c r="AL311" s="158">
        <f t="shared" si="335"/>
        <v>89.498749796116783</v>
      </c>
      <c r="AM311" s="158">
        <f t="shared" si="335"/>
        <v>91.138497734724353</v>
      </c>
    </row>
    <row r="312" spans="2:39" outlineLevel="1">
      <c r="E312" s="146" t="str">
        <f>Inputs!E$96</f>
        <v xml:space="preserve">% wholesale revenue accounted for by non-residential customers </v>
      </c>
      <c r="F312" s="146"/>
      <c r="G312" s="147" t="str">
        <f>Inputs!G$96</f>
        <v>%</v>
      </c>
      <c r="H312" s="146"/>
      <c r="I312" s="146"/>
      <c r="J312" s="173">
        <f>Inputs!J$96</f>
        <v>13.936784491856299</v>
      </c>
      <c r="K312" s="173">
        <f>Inputs!K$96</f>
        <v>18</v>
      </c>
      <c r="L312" s="173">
        <f>Inputs!L$96</f>
        <v>18.899999999999999</v>
      </c>
      <c r="M312" s="173">
        <f>Inputs!M$96</f>
        <v>19.899999999999999</v>
      </c>
      <c r="N312" s="173">
        <f>Inputs!N$96</f>
        <v>19.899999999999999</v>
      </c>
      <c r="O312" s="173">
        <f>Inputs!O$96</f>
        <v>19.899999999999999</v>
      </c>
      <c r="P312" s="173">
        <f>Inputs!P$96</f>
        <v>20</v>
      </c>
      <c r="Q312" s="173">
        <f>Inputs!Q$96</f>
        <v>20</v>
      </c>
      <c r="R312" s="173">
        <f>Inputs!R$96</f>
        <v>19.399999999999999</v>
      </c>
      <c r="S312" s="173">
        <f>Inputs!S$96</f>
        <v>19.399999999999999</v>
      </c>
      <c r="T312" s="173">
        <f>Inputs!T$96</f>
        <v>19.399999999999999</v>
      </c>
      <c r="U312" s="173">
        <f>Inputs!U$96</f>
        <v>19.399999999999999</v>
      </c>
      <c r="V312" s="173">
        <f>Inputs!V$96</f>
        <v>19.399999999999999</v>
      </c>
      <c r="W312" s="173">
        <f>Inputs!W$96</f>
        <v>19.399999999999999</v>
      </c>
      <c r="X312" s="173">
        <f>Inputs!X$96</f>
        <v>19.399999999999999</v>
      </c>
      <c r="Y312" s="173">
        <f>Inputs!Y$96</f>
        <v>19.399999999999999</v>
      </c>
      <c r="Z312" s="173">
        <f>Inputs!Z$96</f>
        <v>19.399999999999999</v>
      </c>
      <c r="AA312" s="173">
        <f>Inputs!AA$96</f>
        <v>19.399999999999999</v>
      </c>
      <c r="AB312" s="173">
        <f>Inputs!AB$96</f>
        <v>19.399999999999999</v>
      </c>
      <c r="AC312" s="173">
        <f>Inputs!AC$96</f>
        <v>19.399999999999999</v>
      </c>
      <c r="AD312" s="173">
        <f>Inputs!AD$96</f>
        <v>19.399999999999999</v>
      </c>
      <c r="AE312" s="173">
        <f>Inputs!AE$96</f>
        <v>19.399999999999999</v>
      </c>
      <c r="AF312" s="173">
        <f>Inputs!AF$96</f>
        <v>19.399999999999999</v>
      </c>
      <c r="AG312" s="173">
        <f>Inputs!AG$96</f>
        <v>19.399999999999999</v>
      </c>
      <c r="AH312" s="173">
        <f>Inputs!AH$96</f>
        <v>19.399999999999999</v>
      </c>
      <c r="AI312" s="173">
        <f>Inputs!AI$96</f>
        <v>19.399999999999999</v>
      </c>
      <c r="AJ312" s="173">
        <f>Inputs!AJ$96</f>
        <v>19.399999999999999</v>
      </c>
      <c r="AK312" s="173">
        <f>Inputs!AK$96</f>
        <v>19.399999999999999</v>
      </c>
      <c r="AL312" s="173">
        <f>Inputs!AL$96</f>
        <v>19.399999999999999</v>
      </c>
      <c r="AM312" s="173">
        <f>Inputs!AM$96</f>
        <v>19.399999999999999</v>
      </c>
    </row>
    <row r="313" spans="2:39" outlineLevel="1">
      <c r="E313" s="146" t="str">
        <f>Inputs!E$95</f>
        <v>Average number of residential billed properties</v>
      </c>
      <c r="F313" s="146"/>
      <c r="G313" s="147" t="str">
        <f>Inputs!G$95</f>
        <v>000s</v>
      </c>
      <c r="H313" s="146"/>
      <c r="I313" s="146"/>
      <c r="J313" s="146">
        <f>Inputs!J$95</f>
        <v>1398.453</v>
      </c>
      <c r="K313" s="146">
        <f>Inputs!K$95</f>
        <v>1417.202</v>
      </c>
      <c r="L313" s="146">
        <f>Inputs!L$95</f>
        <v>1435.7470000000001</v>
      </c>
      <c r="M313" s="146">
        <f>Inputs!M$95</f>
        <v>1443</v>
      </c>
      <c r="N313" s="146">
        <f>Inputs!N$95</f>
        <v>1455.6</v>
      </c>
      <c r="O313" s="146">
        <f>Inputs!O$95</f>
        <v>1467.3000000000002</v>
      </c>
      <c r="P313" s="146">
        <f>Inputs!P$95</f>
        <v>1478.9</v>
      </c>
      <c r="Q313" s="146">
        <f>Inputs!Q$95</f>
        <v>1490.3000000000002</v>
      </c>
      <c r="R313" s="146">
        <f>Inputs!R$95</f>
        <v>1501.6</v>
      </c>
      <c r="S313" s="146">
        <f>Inputs!S$95</f>
        <v>1512.8</v>
      </c>
      <c r="T313" s="146">
        <f>Inputs!T$95</f>
        <v>1524.146</v>
      </c>
      <c r="U313" s="146">
        <f>Inputs!U$95</f>
        <v>1535.5770950000001</v>
      </c>
      <c r="V313" s="146">
        <f>Inputs!V$95</f>
        <v>1547.0939232125002</v>
      </c>
      <c r="W313" s="146">
        <f>Inputs!W$95</f>
        <v>1558.6971276365939</v>
      </c>
      <c r="X313" s="146">
        <f>Inputs!X$95</f>
        <v>1570.3873560938684</v>
      </c>
      <c r="Y313" s="146">
        <f>Inputs!Y$95</f>
        <v>1582.1652612645726</v>
      </c>
      <c r="Z313" s="146">
        <f>Inputs!Z$95</f>
        <v>1594.031500724057</v>
      </c>
      <c r="AA313" s="146">
        <f>Inputs!AA$95</f>
        <v>1605.9867369794874</v>
      </c>
      <c r="AB313" s="146">
        <f>Inputs!AB$95</f>
        <v>1618.0316375068337</v>
      </c>
      <c r="AC313" s="146">
        <f>Inputs!AC$95</f>
        <v>1630.1668747881351</v>
      </c>
      <c r="AD313" s="146">
        <f>Inputs!AD$95</f>
        <v>1642.3931263490463</v>
      </c>
      <c r="AE313" s="146">
        <f>Inputs!AE$95</f>
        <v>1654.7110747966642</v>
      </c>
      <c r="AF313" s="146">
        <f>Inputs!AF$95</f>
        <v>1667.1214078576393</v>
      </c>
      <c r="AG313" s="146">
        <f>Inputs!AG$95</f>
        <v>1679.6248184165718</v>
      </c>
      <c r="AH313" s="146">
        <f>Inputs!AH$95</f>
        <v>1692.2220045546962</v>
      </c>
      <c r="AI313" s="146">
        <f>Inputs!AI$95</f>
        <v>1704.9136695888565</v>
      </c>
      <c r="AJ313" s="146">
        <f>Inputs!AJ$95</f>
        <v>1717.7005221107729</v>
      </c>
      <c r="AK313" s="146">
        <f>Inputs!AK$95</f>
        <v>1730.5832760266037</v>
      </c>
      <c r="AL313" s="146">
        <f>Inputs!AL$95</f>
        <v>1743.5626505968032</v>
      </c>
      <c r="AM313" s="146">
        <f>Inputs!AM$95</f>
        <v>1756.6393704762793</v>
      </c>
    </row>
    <row r="314" spans="2:39" outlineLevel="1">
      <c r="E314" s="110" t="s">
        <v>342</v>
      </c>
      <c r="F314" s="110"/>
      <c r="G314" s="111" t="s">
        <v>160</v>
      </c>
      <c r="J314" s="158">
        <f>J311 * J312 / 100</f>
        <v>0</v>
      </c>
      <c r="K314" s="158">
        <f t="shared" ref="K314:AM314" si="336">K311 * K312 / 100</f>
        <v>0</v>
      </c>
      <c r="L314" s="158">
        <f t="shared" si="336"/>
        <v>0</v>
      </c>
      <c r="M314" s="158">
        <f t="shared" si="336"/>
        <v>0</v>
      </c>
      <c r="N314" s="158">
        <f t="shared" si="336"/>
        <v>0</v>
      </c>
      <c r="O314" s="158">
        <f t="shared" si="336"/>
        <v>1.5820412415221485</v>
      </c>
      <c r="P314" s="158">
        <f t="shared" si="336"/>
        <v>2.029940709875214</v>
      </c>
      <c r="Q314" s="158">
        <f t="shared" si="336"/>
        <v>2.5665779108926134</v>
      </c>
      <c r="R314" s="158">
        <f t="shared" si="336"/>
        <v>3.0331820748891265</v>
      </c>
      <c r="S314" s="158">
        <f t="shared" si="336"/>
        <v>3.4834896624513205</v>
      </c>
      <c r="T314" s="158">
        <f t="shared" si="336"/>
        <v>3.652187643968976</v>
      </c>
      <c r="U314" s="158">
        <f t="shared" si="336"/>
        <v>4.2926593806400382</v>
      </c>
      <c r="V314" s="158">
        <f t="shared" si="336"/>
        <v>5.1734455494855691</v>
      </c>
      <c r="W314" s="158">
        <f t="shared" si="336"/>
        <v>6.1228546497614449</v>
      </c>
      <c r="X314" s="158">
        <f t="shared" si="336"/>
        <v>7.0794962638717598</v>
      </c>
      <c r="Y314" s="158">
        <f t="shared" si="336"/>
        <v>7.8188034004764164</v>
      </c>
      <c r="Z314" s="158">
        <f t="shared" si="336"/>
        <v>8.5896897896201736</v>
      </c>
      <c r="AA314" s="158">
        <f t="shared" si="336"/>
        <v>9.5058469851839575</v>
      </c>
      <c r="AB314" s="158">
        <f t="shared" si="336"/>
        <v>10.745592776265783</v>
      </c>
      <c r="AC314" s="158">
        <f t="shared" si="336"/>
        <v>12.105925833497832</v>
      </c>
      <c r="AD314" s="158">
        <f t="shared" si="336"/>
        <v>13.07802124650714</v>
      </c>
      <c r="AE314" s="158">
        <f t="shared" si="336"/>
        <v>14.223475814216915</v>
      </c>
      <c r="AF314" s="158">
        <f t="shared" si="336"/>
        <v>15.173375211623009</v>
      </c>
      <c r="AG314" s="158">
        <f t="shared" si="336"/>
        <v>15.938109080729475</v>
      </c>
      <c r="AH314" s="158">
        <f t="shared" si="336"/>
        <v>17.034042162192996</v>
      </c>
      <c r="AI314" s="158">
        <f t="shared" si="336"/>
        <v>17.123563858665669</v>
      </c>
      <c r="AJ314" s="158">
        <f t="shared" si="336"/>
        <v>17.259196111201742</v>
      </c>
      <c r="AK314" s="158">
        <f t="shared" si="336"/>
        <v>17.358050436262729</v>
      </c>
      <c r="AL314" s="158">
        <f t="shared" si="336"/>
        <v>17.362757460446655</v>
      </c>
      <c r="AM314" s="158">
        <f t="shared" si="336"/>
        <v>17.680868560536524</v>
      </c>
    </row>
    <row r="315" spans="2:39" outlineLevel="1">
      <c r="E315" s="110" t="s">
        <v>343</v>
      </c>
      <c r="F315" s="110"/>
      <c r="G315" s="111" t="s">
        <v>160</v>
      </c>
      <c r="J315" s="158">
        <f>J311-J314</f>
        <v>0</v>
      </c>
      <c r="K315" s="158">
        <f t="shared" ref="K315:AM315" si="337">K311-K314</f>
        <v>0</v>
      </c>
      <c r="L315" s="158">
        <f t="shared" si="337"/>
        <v>0</v>
      </c>
      <c r="M315" s="158">
        <f t="shared" si="337"/>
        <v>0</v>
      </c>
      <c r="N315" s="158">
        <f t="shared" si="337"/>
        <v>0</v>
      </c>
      <c r="O315" s="158">
        <f t="shared" si="337"/>
        <v>6.3679147460263383</v>
      </c>
      <c r="P315" s="158">
        <f t="shared" si="337"/>
        <v>8.1197628395008561</v>
      </c>
      <c r="Q315" s="158">
        <f t="shared" si="337"/>
        <v>10.266311643570456</v>
      </c>
      <c r="R315" s="158">
        <f t="shared" si="337"/>
        <v>12.601777074023898</v>
      </c>
      <c r="S315" s="158">
        <f t="shared" si="337"/>
        <v>14.47264261822559</v>
      </c>
      <c r="T315" s="158">
        <f t="shared" si="337"/>
        <v>15.173521861025748</v>
      </c>
      <c r="U315" s="158">
        <f t="shared" si="337"/>
        <v>17.834450828844695</v>
      </c>
      <c r="V315" s="158">
        <f t="shared" si="337"/>
        <v>21.493799550955508</v>
      </c>
      <c r="W315" s="158">
        <f t="shared" si="337"/>
        <v>25.438251792307859</v>
      </c>
      <c r="X315" s="158">
        <f t="shared" si="337"/>
        <v>29.412752518972361</v>
      </c>
      <c r="Y315" s="158">
        <f t="shared" si="337"/>
        <v>32.48430691125769</v>
      </c>
      <c r="Z315" s="158">
        <f t="shared" si="337"/>
        <v>35.687061703267325</v>
      </c>
      <c r="AA315" s="158">
        <f t="shared" si="337"/>
        <v>39.49336427865088</v>
      </c>
      <c r="AB315" s="158">
        <f t="shared" si="337"/>
        <v>44.644060709640321</v>
      </c>
      <c r="AC315" s="158">
        <f t="shared" si="337"/>
        <v>50.295753720614712</v>
      </c>
      <c r="AD315" s="158">
        <f t="shared" si="337"/>
        <v>54.334459405591524</v>
      </c>
      <c r="AE315" s="158">
        <f t="shared" si="337"/>
        <v>59.093409826076467</v>
      </c>
      <c r="AF315" s="158">
        <f t="shared" si="337"/>
        <v>63.03989907509353</v>
      </c>
      <c r="AG315" s="158">
        <f t="shared" si="337"/>
        <v>66.21709236632968</v>
      </c>
      <c r="AH315" s="158">
        <f t="shared" si="337"/>
        <v>70.770298880038951</v>
      </c>
      <c r="AI315" s="158">
        <f t="shared" si="337"/>
        <v>71.142229227239852</v>
      </c>
      <c r="AJ315" s="158">
        <f t="shared" si="337"/>
        <v>71.705732297054652</v>
      </c>
      <c r="AK315" s="158">
        <f t="shared" si="337"/>
        <v>72.116436348596721</v>
      </c>
      <c r="AL315" s="158">
        <f t="shared" si="337"/>
        <v>72.135992335670124</v>
      </c>
      <c r="AM315" s="158">
        <f t="shared" si="337"/>
        <v>73.457629174187829</v>
      </c>
    </row>
    <row r="316" spans="2:39" outlineLevel="1">
      <c r="E316" s="153" t="s">
        <v>344</v>
      </c>
      <c r="F316" s="153"/>
      <c r="G316" s="154" t="s">
        <v>345</v>
      </c>
      <c r="H316" s="153"/>
      <c r="I316" s="153"/>
      <c r="J316" s="164">
        <f>J315 / J313 * 1000</f>
        <v>0</v>
      </c>
      <c r="K316" s="164">
        <f t="shared" ref="K316:AM316" si="338">K315 / K313 * 1000</f>
        <v>0</v>
      </c>
      <c r="L316" s="164">
        <f t="shared" si="338"/>
        <v>0</v>
      </c>
      <c r="M316" s="164">
        <f t="shared" si="338"/>
        <v>0</v>
      </c>
      <c r="N316" s="164">
        <f t="shared" si="338"/>
        <v>0</v>
      </c>
      <c r="O316" s="164">
        <f t="shared" si="338"/>
        <v>4.3398860124216849</v>
      </c>
      <c r="P316" s="164">
        <f t="shared" si="338"/>
        <v>5.4904069507748021</v>
      </c>
      <c r="Q316" s="164">
        <f t="shared" si="338"/>
        <v>6.8887550450046664</v>
      </c>
      <c r="R316" s="164">
        <f t="shared" si="338"/>
        <v>8.3922330008150645</v>
      </c>
      <c r="S316" s="164">
        <f t="shared" si="338"/>
        <v>9.5667917888852401</v>
      </c>
      <c r="T316" s="164">
        <f t="shared" si="338"/>
        <v>9.9554254389184162</v>
      </c>
      <c r="U316" s="164">
        <f t="shared" si="338"/>
        <v>11.614168306440318</v>
      </c>
      <c r="V316" s="164">
        <f t="shared" si="338"/>
        <v>13.893015303378734</v>
      </c>
      <c r="W316" s="164">
        <f t="shared" si="338"/>
        <v>16.320201879680834</v>
      </c>
      <c r="X316" s="164">
        <f t="shared" si="338"/>
        <v>18.729616234387358</v>
      </c>
      <c r="Y316" s="164">
        <f t="shared" si="338"/>
        <v>20.531551100606301</v>
      </c>
      <c r="Z316" s="164">
        <f t="shared" si="338"/>
        <v>22.387927520288773</v>
      </c>
      <c r="AA316" s="164">
        <f t="shared" si="338"/>
        <v>24.591339000052596</v>
      </c>
      <c r="AB316" s="164">
        <f t="shared" si="338"/>
        <v>27.59158700903447</v>
      </c>
      <c r="AC316" s="164">
        <f t="shared" si="338"/>
        <v>30.853131969787697</v>
      </c>
      <c r="AD316" s="164">
        <f t="shared" si="338"/>
        <v>33.082493182600061</v>
      </c>
      <c r="AE316" s="164">
        <f t="shared" si="338"/>
        <v>35.712222348749336</v>
      </c>
      <c r="AF316" s="164">
        <f t="shared" si="338"/>
        <v>37.813622198100106</v>
      </c>
      <c r="AG316" s="164">
        <f t="shared" si="338"/>
        <v>39.423740135463312</v>
      </c>
      <c r="AH316" s="164">
        <f t="shared" si="338"/>
        <v>41.820930521856653</v>
      </c>
      <c r="AI316" s="164">
        <f t="shared" si="338"/>
        <v>41.727760470356223</v>
      </c>
      <c r="AJ316" s="164">
        <f t="shared" si="338"/>
        <v>41.74518862516269</v>
      </c>
      <c r="AK316" s="164">
        <f t="shared" si="338"/>
        <v>41.67175156931777</v>
      </c>
      <c r="AL316" s="164">
        <f t="shared" si="338"/>
        <v>41.372756127219596</v>
      </c>
      <c r="AM316" s="164">
        <f t="shared" si="338"/>
        <v>41.817136976880576</v>
      </c>
    </row>
    <row r="317" spans="2:39" outlineLevel="1">
      <c r="E317" s="153" t="s">
        <v>346</v>
      </c>
      <c r="G317" s="154" t="s">
        <v>345</v>
      </c>
      <c r="K317" s="164">
        <f t="shared" ref="K317" si="339">K316-J316</f>
        <v>0</v>
      </c>
      <c r="L317" s="164">
        <f t="shared" ref="L317" si="340">L316-K316</f>
        <v>0</v>
      </c>
      <c r="M317" s="164">
        <f t="shared" ref="M317" si="341">M316-L316</f>
        <v>0</v>
      </c>
      <c r="N317" s="164">
        <f t="shared" ref="N317" si="342">N316-M316</f>
        <v>0</v>
      </c>
      <c r="O317" s="164">
        <f>O316-N316</f>
        <v>4.3398860124216849</v>
      </c>
      <c r="P317" s="164">
        <f>P316-O316</f>
        <v>1.1505209383531172</v>
      </c>
      <c r="Q317" s="164">
        <f>Q316-P316</f>
        <v>1.3983480942298643</v>
      </c>
      <c r="R317" s="164">
        <f>R316-Q316</f>
        <v>1.5034779558103981</v>
      </c>
      <c r="S317" s="164">
        <f t="shared" ref="S317" si="343">S316-R316</f>
        <v>1.1745587880701756</v>
      </c>
      <c r="T317" s="164">
        <f t="shared" ref="T317" si="344">T316-S316</f>
        <v>0.38863365003317618</v>
      </c>
      <c r="U317" s="164">
        <f t="shared" ref="U317" si="345">U316-T316</f>
        <v>1.6587428675219016</v>
      </c>
      <c r="V317" s="164">
        <f t="shared" ref="V317" si="346">V316-U316</f>
        <v>2.278846996938416</v>
      </c>
      <c r="W317" s="164">
        <f t="shared" ref="W317" si="347">W316-V316</f>
        <v>2.4271865763021001</v>
      </c>
      <c r="X317" s="164">
        <f t="shared" ref="X317" si="348">X316-W316</f>
        <v>2.4094143547065237</v>
      </c>
      <c r="Y317" s="164">
        <f t="shared" ref="Y317" si="349">Y316-X316</f>
        <v>1.8019348662189429</v>
      </c>
      <c r="Z317" s="164">
        <f t="shared" ref="Z317" si="350">Z316-Y316</f>
        <v>1.8563764196824728</v>
      </c>
      <c r="AA317" s="164">
        <f t="shared" ref="AA317" si="351">AA316-Z316</f>
        <v>2.2034114797638225</v>
      </c>
      <c r="AB317" s="164">
        <f t="shared" ref="AB317" si="352">AB316-AA316</f>
        <v>3.0002480089818739</v>
      </c>
      <c r="AC317" s="164">
        <f t="shared" ref="AC317" si="353">AC316-AB316</f>
        <v>3.261544960753227</v>
      </c>
      <c r="AD317" s="164">
        <f t="shared" ref="AD317" si="354">AD316-AC316</f>
        <v>2.2293612128123641</v>
      </c>
      <c r="AE317" s="164">
        <f t="shared" ref="AE317" si="355">AE316-AD316</f>
        <v>2.629729166149275</v>
      </c>
      <c r="AF317" s="164">
        <f t="shared" ref="AF317" si="356">AF316-AE316</f>
        <v>2.10139984935077</v>
      </c>
      <c r="AG317" s="164">
        <f t="shared" ref="AG317" si="357">AG316-AF316</f>
        <v>1.6101179373632064</v>
      </c>
      <c r="AH317" s="164">
        <f t="shared" ref="AH317" si="358">AH316-AG316</f>
        <v>2.3971903863933406</v>
      </c>
      <c r="AI317" s="164">
        <f t="shared" ref="AI317" si="359">AI316-AH316</f>
        <v>-9.3170051500429452E-2</v>
      </c>
      <c r="AJ317" s="164">
        <f t="shared" ref="AJ317" si="360">AJ316-AI316</f>
        <v>1.7428154806466978E-2</v>
      </c>
      <c r="AK317" s="164">
        <f t="shared" ref="AK317" si="361">AK316-AJ316</f>
        <v>-7.3437055844919996E-2</v>
      </c>
      <c r="AL317" s="164">
        <f t="shared" ref="AL317" si="362">AL316-AK316</f>
        <v>-0.29899544209817464</v>
      </c>
      <c r="AM317" s="164">
        <f t="shared" ref="AM317" si="363">AM316-AL316</f>
        <v>0.44438084966098046</v>
      </c>
    </row>
    <row r="318" spans="2:39" outlineLevel="1">
      <c r="E318" s="153"/>
      <c r="G318" s="154"/>
      <c r="K318" s="164"/>
      <c r="L318" s="164"/>
      <c r="M318" s="164"/>
      <c r="N318" s="164"/>
      <c r="O318" s="164"/>
      <c r="P318" s="164"/>
      <c r="Q318" s="164"/>
      <c r="R318" s="164"/>
      <c r="S318" s="164"/>
      <c r="T318" s="164"/>
      <c r="U318" s="164"/>
      <c r="V318" s="164"/>
      <c r="W318" s="164"/>
      <c r="X318" s="164"/>
      <c r="Y318" s="164"/>
      <c r="Z318" s="164"/>
      <c r="AA318" s="164"/>
      <c r="AB318" s="164"/>
      <c r="AC318" s="164"/>
      <c r="AD318" s="164"/>
      <c r="AE318" s="164"/>
      <c r="AF318" s="164"/>
      <c r="AG318" s="164"/>
      <c r="AH318" s="164"/>
      <c r="AI318" s="164"/>
      <c r="AJ318" s="164"/>
      <c r="AK318" s="164"/>
      <c r="AL318" s="164"/>
      <c r="AM318" s="164"/>
    </row>
    <row r="319" spans="2:39" outlineLevel="1">
      <c r="B319" s="157" t="s">
        <v>347</v>
      </c>
      <c r="C319" s="157"/>
    </row>
    <row r="320" spans="2:39" outlineLevel="1"/>
    <row r="321" spans="1:41" outlineLevel="1">
      <c r="E321" s="110" t="s">
        <v>348</v>
      </c>
      <c r="G321" s="111" t="s">
        <v>349</v>
      </c>
      <c r="J321" s="158">
        <f>Inputs!J$223/Inputs!J$62 * 1000</f>
        <v>173.30650368657365</v>
      </c>
      <c r="K321" s="158">
        <f>Inputs!K$223/Inputs!K$62 * 1000</f>
        <v>180.76251656432888</v>
      </c>
      <c r="L321" s="158">
        <f>Inputs!L$223/Inputs!L$62 * 1000</f>
        <v>180.31798081416852</v>
      </c>
      <c r="M321" s="158">
        <f>Inputs!M$223/Inputs!M$62 * 1000</f>
        <v>185.77664960800757</v>
      </c>
      <c r="N321" s="158">
        <f>Inputs!N$223/Inputs!N$62 * 1000</f>
        <v>191.21387586617382</v>
      </c>
    </row>
    <row r="322" spans="1:41" outlineLevel="1">
      <c r="E322" s="110" t="s">
        <v>350</v>
      </c>
      <c r="G322" s="111" t="s">
        <v>351</v>
      </c>
      <c r="J322" s="158">
        <f>J$109 * Inputs!$L$36 / Inputs!J$36</f>
        <v>195.45298861382977</v>
      </c>
      <c r="K322" s="158">
        <f>K$109 * Inputs!$L$36 / Inputs!K$36</f>
        <v>196.65182412852309</v>
      </c>
      <c r="L322" s="158">
        <f>L$109 * Inputs!$L$36 / Inputs!L$36</f>
        <v>180.31798081416852</v>
      </c>
      <c r="M322" s="158">
        <f>M$109 * Inputs!$L$36 / Inputs!M$36</f>
        <v>176.25086625086627</v>
      </c>
      <c r="N322" s="158">
        <f>N$109 * Inputs!$L$36 / Inputs!N$36</f>
        <v>180.42388018686452</v>
      </c>
    </row>
    <row r="323" spans="1:41" outlineLevel="1">
      <c r="E323" s="110" t="s">
        <v>352</v>
      </c>
      <c r="G323" s="111" t="s">
        <v>349</v>
      </c>
      <c r="K323" s="165"/>
      <c r="L323" s="165"/>
      <c r="M323" s="165"/>
      <c r="N323" s="165"/>
      <c r="O323" s="158">
        <f>O324*Inputs!O$36/Inputs!$L$36</f>
        <v>195.62559817090701</v>
      </c>
      <c r="P323" s="158">
        <f>P324*Inputs!P$36/Inputs!$L$36</f>
        <v>197.41037546521571</v>
      </c>
      <c r="Q323" s="158">
        <f>Q324*Inputs!Q$36/Inputs!$L$36</f>
        <v>201.71154081860621</v>
      </c>
      <c r="R323" s="158">
        <f>R324*Inputs!R$36/Inputs!$L$36</f>
        <v>207.40999253579247</v>
      </c>
      <c r="S323" s="158">
        <f>S324*Inputs!S$36/Inputs!$L$36</f>
        <v>212.86933196714051</v>
      </c>
      <c r="T323" s="158">
        <f>T324*Inputs!T$36/Inputs!$L$36</f>
        <v>217.58555925737133</v>
      </c>
      <c r="U323" s="158">
        <f>U324*Inputs!U$36/Inputs!$L$36</f>
        <v>223.85146309639489</v>
      </c>
      <c r="V323" s="158">
        <f>V324*Inputs!V$36/Inputs!$L$36</f>
        <v>231.04825040478914</v>
      </c>
      <c r="W323" s="158">
        <f>W324*Inputs!W$36/Inputs!$L$36</f>
        <v>238.59800429959782</v>
      </c>
      <c r="X323" s="158">
        <f>X324*Inputs!X$36/Inputs!$L$36</f>
        <v>246.36224938260523</v>
      </c>
      <c r="Y323" s="158">
        <f>Y324*Inputs!Y$36/Inputs!$L$36</f>
        <v>253.56315418320142</v>
      </c>
      <c r="Z323" s="158">
        <f>Z324*Inputs!Z$36/Inputs!$L$36</f>
        <v>261.02361784958424</v>
      </c>
      <c r="AA323" s="158">
        <f>AA324*Inputs!AA$36/Inputs!$L$36</f>
        <v>269.13665002058593</v>
      </c>
      <c r="AB323" s="158">
        <f>AB324*Inputs!AB$36/Inputs!$L$36</f>
        <v>278.53677370839227</v>
      </c>
      <c r="AC323" s="158">
        <f>AC324*Inputs!AC$36/Inputs!$L$36</f>
        <v>288.56212704044214</v>
      </c>
      <c r="AD323" s="158">
        <f>AD324*Inputs!AD$36/Inputs!$L$36</f>
        <v>297.43912818263772</v>
      </c>
      <c r="AE323" s="158">
        <f>AE324*Inputs!AE$36/Inputs!$L$36</f>
        <v>307.12469866955314</v>
      </c>
      <c r="AF323" s="158">
        <f>AF324*Inputs!AF$36/Inputs!$L$36</f>
        <v>316.31295697247322</v>
      </c>
      <c r="AG323" s="158">
        <f>AG324*Inputs!AG$36/Inputs!$L$36</f>
        <v>325.01959154456608</v>
      </c>
      <c r="AH323" s="158">
        <f>AH324*Inputs!AH$36/Inputs!$L$36</f>
        <v>335.1348349525623</v>
      </c>
      <c r="AI323" s="158">
        <f>AI324*Inputs!AI$36/Inputs!$L$36</f>
        <v>341.69422562648214</v>
      </c>
      <c r="AJ323" s="158">
        <f>AJ324*Inputs!AJ$36/Inputs!$L$36</f>
        <v>348.55545273184583</v>
      </c>
      <c r="AK323" s="158">
        <f>AK324*Inputs!AK$36/Inputs!$L$36</f>
        <v>355.40904396948025</v>
      </c>
      <c r="AL323" s="158">
        <f>AL324*Inputs!AL$36/Inputs!$L$36</f>
        <v>362.0291873442381</v>
      </c>
      <c r="AM323" s="158">
        <f>AM324*Inputs!AM$36/Inputs!$L$36</f>
        <v>370.00962187226463</v>
      </c>
    </row>
    <row r="324" spans="1:41" outlineLevel="1">
      <c r="E324" s="153" t="s">
        <v>353</v>
      </c>
      <c r="F324" s="154"/>
      <c r="G324" s="154" t="s">
        <v>351</v>
      </c>
      <c r="H324" s="153"/>
      <c r="I324" s="153"/>
      <c r="J324" s="153"/>
      <c r="K324" s="345"/>
      <c r="L324" s="345"/>
      <c r="M324" s="345"/>
      <c r="N324" s="345"/>
      <c r="O324" s="164">
        <f>$N322+O316</f>
        <v>184.76376619928621</v>
      </c>
      <c r="P324" s="164">
        <f t="shared" ref="P324:AM324" si="364">$N322+P316</f>
        <v>185.91428713763932</v>
      </c>
      <c r="Q324" s="164">
        <f t="shared" si="364"/>
        <v>187.31263523186919</v>
      </c>
      <c r="R324" s="164">
        <f t="shared" si="364"/>
        <v>188.81611318767958</v>
      </c>
      <c r="S324" s="164">
        <f t="shared" si="364"/>
        <v>189.99067197574976</v>
      </c>
      <c r="T324" s="164">
        <f t="shared" si="364"/>
        <v>190.37930562578293</v>
      </c>
      <c r="U324" s="164">
        <f t="shared" si="364"/>
        <v>192.03804849330484</v>
      </c>
      <c r="V324" s="164">
        <f t="shared" si="364"/>
        <v>194.31689549024327</v>
      </c>
      <c r="W324" s="164">
        <f t="shared" si="364"/>
        <v>196.74408206654536</v>
      </c>
      <c r="X324" s="164">
        <f t="shared" si="364"/>
        <v>199.15349642125187</v>
      </c>
      <c r="Y324" s="164">
        <f t="shared" si="364"/>
        <v>200.95543128747082</v>
      </c>
      <c r="Z324" s="164">
        <f t="shared" si="364"/>
        <v>202.81180770715329</v>
      </c>
      <c r="AA324" s="164">
        <f t="shared" si="364"/>
        <v>205.01521918691711</v>
      </c>
      <c r="AB324" s="164">
        <f t="shared" si="364"/>
        <v>208.01546719589899</v>
      </c>
      <c r="AC324" s="164">
        <f t="shared" si="364"/>
        <v>211.27701215665223</v>
      </c>
      <c r="AD324" s="164">
        <f t="shared" si="364"/>
        <v>213.5063733694646</v>
      </c>
      <c r="AE324" s="164">
        <f t="shared" si="364"/>
        <v>216.13610253561387</v>
      </c>
      <c r="AF324" s="164">
        <f t="shared" si="364"/>
        <v>218.23750238496461</v>
      </c>
      <c r="AG324" s="164">
        <f t="shared" si="364"/>
        <v>219.84762032232783</v>
      </c>
      <c r="AH324" s="164">
        <f t="shared" si="364"/>
        <v>222.24481070872116</v>
      </c>
      <c r="AI324" s="164">
        <f t="shared" si="364"/>
        <v>222.15164065722075</v>
      </c>
      <c r="AJ324" s="164">
        <f t="shared" si="364"/>
        <v>222.16906881202721</v>
      </c>
      <c r="AK324" s="164">
        <f t="shared" si="364"/>
        <v>222.09563175618229</v>
      </c>
      <c r="AL324" s="164">
        <f t="shared" si="364"/>
        <v>221.79663631408411</v>
      </c>
      <c r="AM324" s="164">
        <f t="shared" si="364"/>
        <v>222.24101716374508</v>
      </c>
    </row>
    <row r="326" spans="1:41">
      <c r="A326" s="143" t="s">
        <v>356</v>
      </c>
      <c r="B326" s="143"/>
      <c r="C326" s="143"/>
      <c r="D326" s="143"/>
      <c r="E326" s="143"/>
      <c r="F326" s="145"/>
      <c r="G326" s="145"/>
      <c r="H326" s="143"/>
      <c r="I326" s="143"/>
      <c r="J326" s="143"/>
      <c r="K326" s="143"/>
      <c r="L326" s="143"/>
      <c r="M326" s="143"/>
      <c r="N326" s="143"/>
      <c r="O326" s="143"/>
      <c r="P326" s="143"/>
      <c r="Q326" s="143"/>
      <c r="R326" s="143"/>
      <c r="S326" s="143"/>
      <c r="T326" s="143"/>
      <c r="U326" s="143"/>
      <c r="V326" s="143"/>
      <c r="W326" s="143"/>
      <c r="X326" s="143"/>
      <c r="Y326" s="143"/>
      <c r="Z326" s="143"/>
      <c r="AA326" s="143"/>
      <c r="AB326" s="143"/>
      <c r="AC326" s="143"/>
      <c r="AD326" s="143"/>
      <c r="AE326" s="143"/>
      <c r="AF326" s="143"/>
      <c r="AG326" s="143"/>
      <c r="AH326" s="143"/>
      <c r="AI326" s="143"/>
      <c r="AJ326" s="143"/>
      <c r="AK326" s="143"/>
      <c r="AL326" s="143"/>
      <c r="AM326" s="143"/>
      <c r="AN326" s="143"/>
      <c r="AO326" s="143"/>
    </row>
    <row r="328" spans="1:41" outlineLevel="1">
      <c r="B328" s="157" t="s">
        <v>318</v>
      </c>
    </row>
    <row r="329" spans="1:41" outlineLevel="1"/>
    <row r="330" spans="1:41" outlineLevel="1">
      <c r="E330" s="146" t="str">
        <f>Inputs!E$103</f>
        <v>Enhancement capital expenditure</v>
      </c>
      <c r="F330" s="147"/>
      <c r="G330" s="147" t="str">
        <f>Inputs!G$103</f>
        <v>£m 2022/23p</v>
      </c>
      <c r="H330" s="146"/>
      <c r="I330" s="146"/>
      <c r="J330" s="171">
        <f>Inputs!J$103</f>
        <v>0</v>
      </c>
      <c r="K330" s="171">
        <f>Inputs!K$103</f>
        <v>0</v>
      </c>
      <c r="L330" s="171">
        <f>Inputs!L$103</f>
        <v>0</v>
      </c>
      <c r="M330" s="171">
        <f>Inputs!M$103</f>
        <v>0</v>
      </c>
      <c r="N330" s="171">
        <f>Inputs!N$103</f>
        <v>0</v>
      </c>
      <c r="O330" s="171">
        <f>Inputs!O$103</f>
        <v>52.649068139413544</v>
      </c>
      <c r="P330" s="171">
        <f>Inputs!P$103</f>
        <v>73.691958381748279</v>
      </c>
      <c r="Q330" s="171">
        <f>Inputs!Q$103</f>
        <v>96.330341780373502</v>
      </c>
      <c r="R330" s="171">
        <f>Inputs!R$103</f>
        <v>107.64584766531161</v>
      </c>
      <c r="S330" s="171">
        <f>Inputs!S$103</f>
        <v>126.31257561356081</v>
      </c>
      <c r="T330" s="171">
        <f>Inputs!T$103</f>
        <v>168.81706705783074</v>
      </c>
      <c r="U330" s="171">
        <f>Inputs!U$103</f>
        <v>199.13039771586412</v>
      </c>
      <c r="V330" s="171">
        <f>Inputs!V$103</f>
        <v>168.06027794725608</v>
      </c>
      <c r="W330" s="171">
        <f>Inputs!W$103</f>
        <v>128.25964324150311</v>
      </c>
      <c r="X330" s="171">
        <f>Inputs!X$103</f>
        <v>63.081893977533987</v>
      </c>
      <c r="Y330" s="171">
        <f>Inputs!Y$103</f>
        <v>32.575191382552482</v>
      </c>
      <c r="Z330" s="171">
        <f>Inputs!Z$103</f>
        <v>51.370171625526197</v>
      </c>
      <c r="AA330" s="171">
        <f>Inputs!AA$103</f>
        <v>48.180285762875648</v>
      </c>
      <c r="AB330" s="171">
        <f>Inputs!AB$103</f>
        <v>48.236580708589969</v>
      </c>
      <c r="AC330" s="171">
        <f>Inputs!AC$103</f>
        <v>75.092270949574285</v>
      </c>
      <c r="AD330" s="171">
        <f>Inputs!AD$103</f>
        <v>69.337964286565068</v>
      </c>
      <c r="AE330" s="171">
        <f>Inputs!AE$103</f>
        <v>82.89842173712799</v>
      </c>
      <c r="AF330" s="171">
        <f>Inputs!AF$103</f>
        <v>87.168185443260057</v>
      </c>
      <c r="AG330" s="171">
        <f>Inputs!AG$103</f>
        <v>113.29091773922259</v>
      </c>
      <c r="AH330" s="171">
        <f>Inputs!AH$103</f>
        <v>50.032304438383981</v>
      </c>
      <c r="AI330" s="171">
        <f>Inputs!AI$103</f>
        <v>69.834546858618822</v>
      </c>
      <c r="AJ330" s="171">
        <f>Inputs!AJ$103</f>
        <v>89.807346844793202</v>
      </c>
      <c r="AK330" s="171">
        <f>Inputs!AK$103</f>
        <v>63.814596809370755</v>
      </c>
      <c r="AL330" s="171">
        <f>Inputs!AL$103</f>
        <v>52.781328587096219</v>
      </c>
      <c r="AM330" s="171">
        <f>Inputs!AM$103</f>
        <v>15.207277960472</v>
      </c>
      <c r="AN330" s="146"/>
    </row>
    <row r="331" spans="1:41" outlineLevel="1">
      <c r="E331" s="163" t="str">
        <f>Inputs!E$107</f>
        <v>Enhancement capital expenditure efficiency factor</v>
      </c>
      <c r="F331" s="163"/>
      <c r="G331" s="150" t="str">
        <f>Inputs!G107</f>
        <v>%</v>
      </c>
      <c r="H331" s="163"/>
      <c r="I331" s="163"/>
      <c r="J331" s="173">
        <f>Inputs!J$107</f>
        <v>100</v>
      </c>
      <c r="K331" s="173">
        <f>Inputs!K$107</f>
        <v>100</v>
      </c>
      <c r="L331" s="173">
        <f>Inputs!L$107</f>
        <v>100</v>
      </c>
      <c r="M331" s="173">
        <f>Inputs!M$107</f>
        <v>100</v>
      </c>
      <c r="N331" s="173">
        <f>Inputs!N$107</f>
        <v>100</v>
      </c>
      <c r="O331" s="173">
        <f>Inputs!O$107</f>
        <v>100</v>
      </c>
      <c r="P331" s="173">
        <f>Inputs!P$107</f>
        <v>100</v>
      </c>
      <c r="Q331" s="173">
        <f>Inputs!Q$107</f>
        <v>100</v>
      </c>
      <c r="R331" s="173">
        <f>Inputs!R$107</f>
        <v>100</v>
      </c>
      <c r="S331" s="173">
        <f>Inputs!S$107</f>
        <v>100</v>
      </c>
      <c r="T331" s="173">
        <f>Inputs!T$107</f>
        <v>100</v>
      </c>
      <c r="U331" s="173">
        <f>Inputs!U$107</f>
        <v>100</v>
      </c>
      <c r="V331" s="173">
        <f>Inputs!V$107</f>
        <v>100</v>
      </c>
      <c r="W331" s="173">
        <f>Inputs!W$107</f>
        <v>100</v>
      </c>
      <c r="X331" s="173">
        <f>Inputs!X$107</f>
        <v>100</v>
      </c>
      <c r="Y331" s="173">
        <f>Inputs!Y$107</f>
        <v>100</v>
      </c>
      <c r="Z331" s="173">
        <f>Inputs!Z$107</f>
        <v>100</v>
      </c>
      <c r="AA331" s="173">
        <f>Inputs!AA$107</f>
        <v>100</v>
      </c>
      <c r="AB331" s="173">
        <f>Inputs!AB$107</f>
        <v>100</v>
      </c>
      <c r="AC331" s="173">
        <f>Inputs!AC$107</f>
        <v>100</v>
      </c>
      <c r="AD331" s="173">
        <f>Inputs!AD$107</f>
        <v>100</v>
      </c>
      <c r="AE331" s="173">
        <f>Inputs!AE$107</f>
        <v>100</v>
      </c>
      <c r="AF331" s="173">
        <f>Inputs!AF$107</f>
        <v>100</v>
      </c>
      <c r="AG331" s="173">
        <f>Inputs!AG$107</f>
        <v>100</v>
      </c>
      <c r="AH331" s="173">
        <f>Inputs!AH$107</f>
        <v>100</v>
      </c>
      <c r="AI331" s="173">
        <f>Inputs!AI$107</f>
        <v>100</v>
      </c>
      <c r="AJ331" s="173">
        <f>Inputs!AJ$107</f>
        <v>100</v>
      </c>
      <c r="AK331" s="173">
        <f>Inputs!AK$107</f>
        <v>100</v>
      </c>
      <c r="AL331" s="173">
        <f>Inputs!AL$107</f>
        <v>100</v>
      </c>
      <c r="AM331" s="173">
        <f>Inputs!AM$107</f>
        <v>100</v>
      </c>
    </row>
    <row r="332" spans="1:41" outlineLevel="1">
      <c r="E332" s="67" t="s">
        <v>319</v>
      </c>
      <c r="F332" s="147"/>
      <c r="G332" s="69" t="str">
        <f>Inputs!G$54</f>
        <v>£m 2022/23p</v>
      </c>
      <c r="H332" s="67"/>
      <c r="I332" s="67"/>
      <c r="J332" s="295">
        <f t="shared" ref="J332:N332" si="365">J330 * J331 / 100</f>
        <v>0</v>
      </c>
      <c r="K332" s="295">
        <f t="shared" si="365"/>
        <v>0</v>
      </c>
      <c r="L332" s="295">
        <f t="shared" si="365"/>
        <v>0</v>
      </c>
      <c r="M332" s="295">
        <f t="shared" si="365"/>
        <v>0</v>
      </c>
      <c r="N332" s="295">
        <f t="shared" si="365"/>
        <v>0</v>
      </c>
      <c r="O332" s="295">
        <f>O330 * O331 / 100</f>
        <v>52.649068139413536</v>
      </c>
      <c r="P332" s="295">
        <f t="shared" ref="P332:AM332" si="366">P330 * P331 / 100</f>
        <v>73.691958381748279</v>
      </c>
      <c r="Q332" s="295">
        <f t="shared" si="366"/>
        <v>96.330341780373516</v>
      </c>
      <c r="R332" s="295">
        <f t="shared" si="366"/>
        <v>107.64584766531161</v>
      </c>
      <c r="S332" s="295">
        <f t="shared" si="366"/>
        <v>126.3125756135608</v>
      </c>
      <c r="T332" s="295">
        <f t="shared" si="366"/>
        <v>168.81706705783074</v>
      </c>
      <c r="U332" s="295">
        <f t="shared" si="366"/>
        <v>199.13039771586412</v>
      </c>
      <c r="V332" s="295">
        <f t="shared" si="366"/>
        <v>168.06027794725608</v>
      </c>
      <c r="W332" s="295">
        <f t="shared" si="366"/>
        <v>128.25964324150311</v>
      </c>
      <c r="X332" s="295">
        <f t="shared" si="366"/>
        <v>63.081893977533994</v>
      </c>
      <c r="Y332" s="295">
        <f t="shared" si="366"/>
        <v>32.575191382552482</v>
      </c>
      <c r="Z332" s="295">
        <f t="shared" si="366"/>
        <v>51.370171625526197</v>
      </c>
      <c r="AA332" s="295">
        <f t="shared" si="366"/>
        <v>48.180285762875648</v>
      </c>
      <c r="AB332" s="295">
        <f t="shared" si="366"/>
        <v>48.236580708589969</v>
      </c>
      <c r="AC332" s="295">
        <f t="shared" si="366"/>
        <v>75.092270949574285</v>
      </c>
      <c r="AD332" s="295">
        <f t="shared" si="366"/>
        <v>69.337964286565068</v>
      </c>
      <c r="AE332" s="295">
        <f t="shared" si="366"/>
        <v>82.89842173712799</v>
      </c>
      <c r="AF332" s="295">
        <f t="shared" si="366"/>
        <v>87.168185443260057</v>
      </c>
      <c r="AG332" s="295">
        <f t="shared" si="366"/>
        <v>113.29091773922259</v>
      </c>
      <c r="AH332" s="295">
        <f t="shared" si="366"/>
        <v>50.032304438383981</v>
      </c>
      <c r="AI332" s="295">
        <f t="shared" si="366"/>
        <v>69.834546858618822</v>
      </c>
      <c r="AJ332" s="295">
        <f t="shared" si="366"/>
        <v>89.807346844793216</v>
      </c>
      <c r="AK332" s="295">
        <f t="shared" si="366"/>
        <v>63.814596809370762</v>
      </c>
      <c r="AL332" s="295">
        <f t="shared" si="366"/>
        <v>52.781328587096226</v>
      </c>
      <c r="AM332" s="295">
        <f t="shared" si="366"/>
        <v>15.207277960472</v>
      </c>
      <c r="AN332" s="146"/>
    </row>
    <row r="333" spans="1:41" outlineLevel="1">
      <c r="E333" s="146" t="str">
        <f>Inputs!E$105</f>
        <v>Average asset life of capital assets delivered in year</v>
      </c>
      <c r="F333" s="147"/>
      <c r="G333" s="147" t="str">
        <f>Inputs!G$105</f>
        <v>years</v>
      </c>
      <c r="H333" s="146"/>
      <c r="I333" s="146"/>
      <c r="J333" s="169">
        <f>Inputs!J$105</f>
        <v>0</v>
      </c>
      <c r="K333" s="169">
        <f>Inputs!K$105</f>
        <v>0</v>
      </c>
      <c r="L333" s="169">
        <f>Inputs!L$105</f>
        <v>0</v>
      </c>
      <c r="M333" s="169">
        <f>Inputs!M$105</f>
        <v>0</v>
      </c>
      <c r="N333" s="169">
        <f>Inputs!N$105</f>
        <v>0</v>
      </c>
      <c r="O333" s="169">
        <f>Inputs!O$105</f>
        <v>46.770157128085536</v>
      </c>
      <c r="P333" s="169">
        <f>Inputs!P$105</f>
        <v>54.480117248840905</v>
      </c>
      <c r="Q333" s="169">
        <f>Inputs!Q$105</f>
        <v>63.759901562811876</v>
      </c>
      <c r="R333" s="169">
        <f>Inputs!R$105</f>
        <v>64.339910909047617</v>
      </c>
      <c r="S333" s="169">
        <f>Inputs!S$105</f>
        <v>62.212330183104719</v>
      </c>
      <c r="T333" s="169">
        <f>Inputs!T$105</f>
        <v>43.928017227529217</v>
      </c>
      <c r="U333" s="169">
        <f>Inputs!U$105</f>
        <v>51.01906038842629</v>
      </c>
      <c r="V333" s="169">
        <f>Inputs!V$105</f>
        <v>55.072938707790186</v>
      </c>
      <c r="W333" s="169">
        <f>Inputs!W$105</f>
        <v>52.334825821966731</v>
      </c>
      <c r="X333" s="169">
        <f>Inputs!X$105</f>
        <v>40.514716709555238</v>
      </c>
      <c r="Y333" s="169">
        <f>Inputs!Y$105</f>
        <v>64.414188889371786</v>
      </c>
      <c r="Z333" s="169">
        <f>Inputs!Z$105</f>
        <v>64.395401404145659</v>
      </c>
      <c r="AA333" s="169">
        <f>Inputs!AA$105</f>
        <v>64.376737099870709</v>
      </c>
      <c r="AB333" s="169">
        <f>Inputs!AB$105</f>
        <v>64.358195899556591</v>
      </c>
      <c r="AC333" s="169">
        <f>Inputs!AC$105</f>
        <v>66.145903247022744</v>
      </c>
      <c r="AD333" s="169">
        <f>Inputs!AD$105</f>
        <v>73.813088991241941</v>
      </c>
      <c r="AE333" s="169">
        <f>Inputs!AE$105</f>
        <v>77.787066167201331</v>
      </c>
      <c r="AF333" s="169">
        <f>Inputs!AF$105</f>
        <v>80.109606464668474</v>
      </c>
      <c r="AG333" s="169">
        <f>Inputs!AG$105</f>
        <v>81.067626228164357</v>
      </c>
      <c r="AH333" s="169">
        <f>Inputs!AH$105</f>
        <v>74.152117100902245</v>
      </c>
      <c r="AI333" s="169">
        <f>Inputs!AI$105</f>
        <v>73.591664963527947</v>
      </c>
      <c r="AJ333" s="169">
        <f>Inputs!AJ$105</f>
        <v>73.591664963527947</v>
      </c>
      <c r="AK333" s="169">
        <f>Inputs!AK$105</f>
        <v>72.046966392719682</v>
      </c>
      <c r="AL333" s="169">
        <f>Inputs!AL$105</f>
        <v>72.046966392719682</v>
      </c>
      <c r="AM333" s="169">
        <f>Inputs!AM$105</f>
        <v>72.046966392719682</v>
      </c>
      <c r="AN333" s="146"/>
    </row>
    <row r="334" spans="1:41" outlineLevel="1">
      <c r="E334" s="110" t="s">
        <v>320</v>
      </c>
      <c r="G334" s="69" t="str">
        <f>Inputs!G$54</f>
        <v>£m 2022/23p</v>
      </c>
      <c r="J334" s="296">
        <f t="shared" ref="J334:AM334" si="367">IFERROR(J332/J333,0)</f>
        <v>0</v>
      </c>
      <c r="K334" s="296">
        <f t="shared" si="367"/>
        <v>0</v>
      </c>
      <c r="L334" s="296">
        <f t="shared" si="367"/>
        <v>0</v>
      </c>
      <c r="M334" s="296">
        <f t="shared" si="367"/>
        <v>0</v>
      </c>
      <c r="N334" s="296">
        <f t="shared" si="367"/>
        <v>0</v>
      </c>
      <c r="O334" s="296">
        <f t="shared" si="367"/>
        <v>1.1256979102128717</v>
      </c>
      <c r="P334" s="296">
        <f t="shared" si="367"/>
        <v>1.3526394968123185</v>
      </c>
      <c r="Q334" s="296">
        <f t="shared" si="367"/>
        <v>1.5108295248146748</v>
      </c>
      <c r="R334" s="296">
        <f t="shared" si="367"/>
        <v>1.6730804588380961</v>
      </c>
      <c r="S334" s="296">
        <f t="shared" si="367"/>
        <v>2.0303463194803153</v>
      </c>
      <c r="T334" s="296">
        <f t="shared" si="367"/>
        <v>3.8430386280224571</v>
      </c>
      <c r="U334" s="296">
        <f t="shared" si="367"/>
        <v>3.9030588999447153</v>
      </c>
      <c r="V334" s="296">
        <f t="shared" si="367"/>
        <v>3.051594519750652</v>
      </c>
      <c r="W334" s="296">
        <f t="shared" si="367"/>
        <v>2.4507513157265182</v>
      </c>
      <c r="X334" s="296">
        <f t="shared" si="367"/>
        <v>1.5570118490463585</v>
      </c>
      <c r="Y334" s="296">
        <f t="shared" si="367"/>
        <v>0.50571453191002336</v>
      </c>
      <c r="Z334" s="296">
        <f t="shared" si="367"/>
        <v>0.79773043579815439</v>
      </c>
      <c r="AA334" s="296">
        <f t="shared" si="367"/>
        <v>0.74841142831037344</v>
      </c>
      <c r="AB334" s="296">
        <f t="shared" si="367"/>
        <v>0.74950175396265739</v>
      </c>
      <c r="AC334" s="296">
        <f t="shared" si="367"/>
        <v>1.1352520301845637</v>
      </c>
      <c r="AD334" s="296">
        <f t="shared" si="367"/>
        <v>0.93937220666638332</v>
      </c>
      <c r="AE334" s="296">
        <f t="shared" si="367"/>
        <v>1.0657095815767101</v>
      </c>
      <c r="AF334" s="296">
        <f t="shared" si="367"/>
        <v>1.088111517333501</v>
      </c>
      <c r="AG334" s="296">
        <f t="shared" si="367"/>
        <v>1.3974865554884508</v>
      </c>
      <c r="AH334" s="296">
        <f t="shared" si="367"/>
        <v>0.67472523232617476</v>
      </c>
      <c r="AI334" s="296">
        <f t="shared" si="367"/>
        <v>0.94894641795682766</v>
      </c>
      <c r="AJ334" s="296">
        <f t="shared" si="367"/>
        <v>1.220346718467394</v>
      </c>
      <c r="AK334" s="296">
        <f t="shared" si="367"/>
        <v>0.88573606918471448</v>
      </c>
      <c r="AL334" s="296">
        <f t="shared" si="367"/>
        <v>0.73259612763417836</v>
      </c>
      <c r="AM334" s="296">
        <f t="shared" si="367"/>
        <v>0.21107450767016181</v>
      </c>
    </row>
    <row r="335" spans="1:41" outlineLevel="1">
      <c r="G335" s="69"/>
      <c r="J335" s="296"/>
      <c r="K335" s="296"/>
      <c r="L335" s="296"/>
      <c r="M335" s="296"/>
      <c r="N335" s="296"/>
      <c r="O335" s="296"/>
      <c r="P335" s="296"/>
      <c r="Q335" s="296"/>
      <c r="R335" s="296"/>
      <c r="S335" s="296"/>
      <c r="T335" s="296"/>
      <c r="U335" s="296"/>
      <c r="V335" s="296"/>
      <c r="W335" s="296"/>
      <c r="X335" s="296"/>
      <c r="Y335" s="296"/>
      <c r="Z335" s="296"/>
      <c r="AA335" s="296"/>
      <c r="AB335" s="296"/>
      <c r="AC335" s="296"/>
      <c r="AD335" s="296"/>
      <c r="AE335" s="296"/>
      <c r="AF335" s="296"/>
      <c r="AG335" s="296"/>
      <c r="AH335" s="296"/>
      <c r="AI335" s="296"/>
      <c r="AJ335" s="296"/>
      <c r="AK335" s="296"/>
      <c r="AL335" s="296"/>
      <c r="AM335" s="296"/>
    </row>
    <row r="336" spans="1:41" outlineLevel="1">
      <c r="B336" s="157" t="s">
        <v>321</v>
      </c>
      <c r="J336" s="167"/>
      <c r="K336" s="167"/>
      <c r="L336" s="167"/>
      <c r="M336" s="167"/>
      <c r="N336" s="167"/>
      <c r="O336" s="167"/>
      <c r="P336" s="167"/>
      <c r="Q336" s="167"/>
      <c r="R336" s="167"/>
      <c r="S336" s="167"/>
      <c r="T336" s="167"/>
      <c r="U336" s="167"/>
      <c r="V336" s="167"/>
      <c r="W336" s="167"/>
      <c r="X336" s="167"/>
      <c r="Y336" s="167"/>
      <c r="Z336" s="167"/>
      <c r="AA336" s="167"/>
      <c r="AB336" s="167"/>
      <c r="AC336" s="167"/>
      <c r="AD336" s="167"/>
      <c r="AE336" s="167"/>
      <c r="AF336" s="167"/>
      <c r="AG336" s="167"/>
      <c r="AH336" s="167"/>
      <c r="AI336" s="167"/>
      <c r="AJ336" s="167"/>
      <c r="AK336" s="167"/>
      <c r="AL336" s="167"/>
      <c r="AM336" s="167"/>
    </row>
    <row r="337" spans="5:41" outlineLevel="1">
      <c r="J337" s="167"/>
      <c r="K337" s="167"/>
      <c r="L337" s="167"/>
      <c r="M337" s="167"/>
      <c r="N337" s="167"/>
      <c r="O337" s="167"/>
      <c r="P337" s="167"/>
      <c r="Q337" s="167"/>
      <c r="R337" s="167"/>
      <c r="S337" s="167"/>
      <c r="T337" s="167"/>
      <c r="U337" s="167"/>
      <c r="V337" s="167"/>
      <c r="W337" s="167"/>
      <c r="X337" s="167"/>
      <c r="Y337" s="167"/>
      <c r="Z337" s="167"/>
      <c r="AA337" s="167"/>
      <c r="AB337" s="167"/>
      <c r="AC337" s="167"/>
      <c r="AD337" s="167"/>
      <c r="AE337" s="167"/>
      <c r="AF337" s="167"/>
      <c r="AG337" s="167"/>
      <c r="AH337" s="167"/>
      <c r="AI337" s="167"/>
      <c r="AJ337" s="167"/>
      <c r="AK337" s="167"/>
      <c r="AL337" s="167"/>
      <c r="AM337" s="167"/>
    </row>
    <row r="338" spans="5:41" outlineLevel="1">
      <c r="E338" s="110" t="str">
        <f>TEXT("Draw down charge for enhancement capital expenditure in " &amp; F338, 0 )</f>
        <v>Draw down charge for enhancement capital expenditure in 2021</v>
      </c>
      <c r="F338" s="147">
        <f>Inputs!$J$4</f>
        <v>2021</v>
      </c>
      <c r="G338" s="69" t="str">
        <f>Inputs!G$54</f>
        <v>£m 2022/23p</v>
      </c>
      <c r="J338" s="149">
        <f t="shared" ref="J338:AM338" si="368">IF(J$4&lt;$F338, 0, IF(J$4 &lt; $F338 + INDEX($J333:$AM333, MATCH($F338, $J$4:$AM$4, 0 ) ), 1, 0 ) ) * INDEX($J334:$AM334,MATCH($F338, $J$4:$AM$4, 0) )</f>
        <v>0</v>
      </c>
      <c r="K338" s="149">
        <f t="shared" si="368"/>
        <v>0</v>
      </c>
      <c r="L338" s="149">
        <f t="shared" si="368"/>
        <v>0</v>
      </c>
      <c r="M338" s="149">
        <f t="shared" si="368"/>
        <v>0</v>
      </c>
      <c r="N338" s="149">
        <f t="shared" si="368"/>
        <v>0</v>
      </c>
      <c r="O338" s="149">
        <f t="shared" si="368"/>
        <v>0</v>
      </c>
      <c r="P338" s="149">
        <f t="shared" si="368"/>
        <v>0</v>
      </c>
      <c r="Q338" s="149">
        <f t="shared" si="368"/>
        <v>0</v>
      </c>
      <c r="R338" s="149">
        <f t="shared" si="368"/>
        <v>0</v>
      </c>
      <c r="S338" s="149">
        <f t="shared" si="368"/>
        <v>0</v>
      </c>
      <c r="T338" s="149">
        <f t="shared" si="368"/>
        <v>0</v>
      </c>
      <c r="U338" s="149">
        <f t="shared" si="368"/>
        <v>0</v>
      </c>
      <c r="V338" s="149">
        <f t="shared" si="368"/>
        <v>0</v>
      </c>
      <c r="W338" s="149">
        <f t="shared" si="368"/>
        <v>0</v>
      </c>
      <c r="X338" s="149">
        <f t="shared" si="368"/>
        <v>0</v>
      </c>
      <c r="Y338" s="149">
        <f t="shared" si="368"/>
        <v>0</v>
      </c>
      <c r="Z338" s="149">
        <f t="shared" si="368"/>
        <v>0</v>
      </c>
      <c r="AA338" s="149">
        <f t="shared" si="368"/>
        <v>0</v>
      </c>
      <c r="AB338" s="149">
        <f t="shared" si="368"/>
        <v>0</v>
      </c>
      <c r="AC338" s="149">
        <f t="shared" si="368"/>
        <v>0</v>
      </c>
      <c r="AD338" s="149">
        <f t="shared" si="368"/>
        <v>0</v>
      </c>
      <c r="AE338" s="149">
        <f t="shared" si="368"/>
        <v>0</v>
      </c>
      <c r="AF338" s="149">
        <f t="shared" si="368"/>
        <v>0</v>
      </c>
      <c r="AG338" s="149">
        <f t="shared" si="368"/>
        <v>0</v>
      </c>
      <c r="AH338" s="149">
        <f t="shared" si="368"/>
        <v>0</v>
      </c>
      <c r="AI338" s="149">
        <f t="shared" si="368"/>
        <v>0</v>
      </c>
      <c r="AJ338" s="149">
        <f t="shared" si="368"/>
        <v>0</v>
      </c>
      <c r="AK338" s="149">
        <f t="shared" si="368"/>
        <v>0</v>
      </c>
      <c r="AL338" s="149">
        <f t="shared" si="368"/>
        <v>0</v>
      </c>
      <c r="AM338" s="149">
        <f t="shared" si="368"/>
        <v>0</v>
      </c>
      <c r="AN338" s="156"/>
      <c r="AO338" s="156"/>
    </row>
    <row r="339" spans="5:41" outlineLevel="1">
      <c r="E339" s="110" t="str">
        <f t="shared" ref="E339:E367" si="369">TEXT("Draw down charge for enhancement capital expenditure in " &amp; F339, 0 )</f>
        <v>Draw down charge for enhancement capital expenditure in 2022</v>
      </c>
      <c r="F339" s="147">
        <f>Inputs!$K$4</f>
        <v>2022</v>
      </c>
      <c r="G339" s="69" t="str">
        <f>Inputs!G$54</f>
        <v>£m 2022/23p</v>
      </c>
      <c r="J339" s="149">
        <f t="shared" ref="J339:AM339" si="370">IF(J$4&lt;$F339, 0, IF(J$4 &lt; $F339 + INDEX($J333:$AM333, MATCH($F339, $J$4:$AM$4, 0 ) ), 1, 0 ) ) * INDEX($J334:$AM334,MATCH($F339, $J$4:$AM$4, 0) )</f>
        <v>0</v>
      </c>
      <c r="K339" s="149">
        <f t="shared" si="370"/>
        <v>0</v>
      </c>
      <c r="L339" s="149">
        <f t="shared" si="370"/>
        <v>0</v>
      </c>
      <c r="M339" s="149">
        <f t="shared" si="370"/>
        <v>0</v>
      </c>
      <c r="N339" s="149">
        <f t="shared" si="370"/>
        <v>0</v>
      </c>
      <c r="O339" s="149">
        <f t="shared" si="370"/>
        <v>0</v>
      </c>
      <c r="P339" s="149">
        <f t="shared" si="370"/>
        <v>0</v>
      </c>
      <c r="Q339" s="149">
        <f t="shared" si="370"/>
        <v>0</v>
      </c>
      <c r="R339" s="149">
        <f t="shared" si="370"/>
        <v>0</v>
      </c>
      <c r="S339" s="149">
        <f t="shared" si="370"/>
        <v>0</v>
      </c>
      <c r="T339" s="149">
        <f t="shared" si="370"/>
        <v>0</v>
      </c>
      <c r="U339" s="149">
        <f t="shared" si="370"/>
        <v>0</v>
      </c>
      <c r="V339" s="149">
        <f t="shared" si="370"/>
        <v>0</v>
      </c>
      <c r="W339" s="149">
        <f t="shared" si="370"/>
        <v>0</v>
      </c>
      <c r="X339" s="149">
        <f t="shared" si="370"/>
        <v>0</v>
      </c>
      <c r="Y339" s="149">
        <f t="shared" si="370"/>
        <v>0</v>
      </c>
      <c r="Z339" s="149">
        <f t="shared" si="370"/>
        <v>0</v>
      </c>
      <c r="AA339" s="149">
        <f t="shared" si="370"/>
        <v>0</v>
      </c>
      <c r="AB339" s="149">
        <f t="shared" si="370"/>
        <v>0</v>
      </c>
      <c r="AC339" s="149">
        <f t="shared" si="370"/>
        <v>0</v>
      </c>
      <c r="AD339" s="149">
        <f t="shared" si="370"/>
        <v>0</v>
      </c>
      <c r="AE339" s="149">
        <f t="shared" si="370"/>
        <v>0</v>
      </c>
      <c r="AF339" s="149">
        <f t="shared" si="370"/>
        <v>0</v>
      </c>
      <c r="AG339" s="149">
        <f t="shared" si="370"/>
        <v>0</v>
      </c>
      <c r="AH339" s="149">
        <f t="shared" si="370"/>
        <v>0</v>
      </c>
      <c r="AI339" s="149">
        <f t="shared" si="370"/>
        <v>0</v>
      </c>
      <c r="AJ339" s="149">
        <f t="shared" si="370"/>
        <v>0</v>
      </c>
      <c r="AK339" s="149">
        <f t="shared" si="370"/>
        <v>0</v>
      </c>
      <c r="AL339" s="149">
        <f t="shared" si="370"/>
        <v>0</v>
      </c>
      <c r="AM339" s="149">
        <f t="shared" si="370"/>
        <v>0</v>
      </c>
      <c r="AN339" s="156"/>
      <c r="AO339" s="156"/>
    </row>
    <row r="340" spans="5:41" outlineLevel="1">
      <c r="E340" s="110" t="str">
        <f t="shared" si="369"/>
        <v>Draw down charge for enhancement capital expenditure in 2023</v>
      </c>
      <c r="F340" s="147">
        <f>Inputs!$L$4</f>
        <v>2023</v>
      </c>
      <c r="G340" s="69" t="str">
        <f>Inputs!G$54</f>
        <v>£m 2022/23p</v>
      </c>
      <c r="J340" s="149">
        <f t="shared" ref="J340:AM340" si="371">IF(J$4&lt;$F340, 0, IF(J$4 &lt; $F340 + INDEX($J333:$AM333, MATCH($F340, $J$4:$AM$4, 0 ) ), 1, 0 ) ) * INDEX($J334:$AM334,MATCH($F340, $J$4:$AM$4, 0) )</f>
        <v>0</v>
      </c>
      <c r="K340" s="149">
        <f t="shared" si="371"/>
        <v>0</v>
      </c>
      <c r="L340" s="149">
        <f t="shared" si="371"/>
        <v>0</v>
      </c>
      <c r="M340" s="149">
        <f t="shared" si="371"/>
        <v>0</v>
      </c>
      <c r="N340" s="149">
        <f t="shared" si="371"/>
        <v>0</v>
      </c>
      <c r="O340" s="149">
        <f t="shared" si="371"/>
        <v>0</v>
      </c>
      <c r="P340" s="149">
        <f t="shared" si="371"/>
        <v>0</v>
      </c>
      <c r="Q340" s="149">
        <f t="shared" si="371"/>
        <v>0</v>
      </c>
      <c r="R340" s="149">
        <f t="shared" si="371"/>
        <v>0</v>
      </c>
      <c r="S340" s="149">
        <f t="shared" si="371"/>
        <v>0</v>
      </c>
      <c r="T340" s="149">
        <f t="shared" si="371"/>
        <v>0</v>
      </c>
      <c r="U340" s="149">
        <f t="shared" si="371"/>
        <v>0</v>
      </c>
      <c r="V340" s="149">
        <f t="shared" si="371"/>
        <v>0</v>
      </c>
      <c r="W340" s="149">
        <f t="shared" si="371"/>
        <v>0</v>
      </c>
      <c r="X340" s="149">
        <f t="shared" si="371"/>
        <v>0</v>
      </c>
      <c r="Y340" s="149">
        <f t="shared" si="371"/>
        <v>0</v>
      </c>
      <c r="Z340" s="149">
        <f t="shared" si="371"/>
        <v>0</v>
      </c>
      <c r="AA340" s="149">
        <f t="shared" si="371"/>
        <v>0</v>
      </c>
      <c r="AB340" s="149">
        <f t="shared" si="371"/>
        <v>0</v>
      </c>
      <c r="AC340" s="149">
        <f t="shared" si="371"/>
        <v>0</v>
      </c>
      <c r="AD340" s="149">
        <f t="shared" si="371"/>
        <v>0</v>
      </c>
      <c r="AE340" s="149">
        <f t="shared" si="371"/>
        <v>0</v>
      </c>
      <c r="AF340" s="149">
        <f t="shared" si="371"/>
        <v>0</v>
      </c>
      <c r="AG340" s="149">
        <f t="shared" si="371"/>
        <v>0</v>
      </c>
      <c r="AH340" s="149">
        <f t="shared" si="371"/>
        <v>0</v>
      </c>
      <c r="AI340" s="149">
        <f t="shared" si="371"/>
        <v>0</v>
      </c>
      <c r="AJ340" s="149">
        <f t="shared" si="371"/>
        <v>0</v>
      </c>
      <c r="AK340" s="149">
        <f t="shared" si="371"/>
        <v>0</v>
      </c>
      <c r="AL340" s="149">
        <f t="shared" si="371"/>
        <v>0</v>
      </c>
      <c r="AM340" s="149">
        <f t="shared" si="371"/>
        <v>0</v>
      </c>
      <c r="AN340" s="156"/>
      <c r="AO340" s="156"/>
    </row>
    <row r="341" spans="5:41" outlineLevel="1">
      <c r="E341" s="110" t="str">
        <f t="shared" si="369"/>
        <v>Draw down charge for enhancement capital expenditure in 2024</v>
      </c>
      <c r="F341" s="147">
        <f>Inputs!$M$4</f>
        <v>2024</v>
      </c>
      <c r="G341" s="69" t="str">
        <f>Inputs!G$54</f>
        <v>£m 2022/23p</v>
      </c>
      <c r="J341" s="149">
        <f t="shared" ref="J341:AM341" si="372">IF(J$4&lt;$F341, 0, IF(J$4 &lt; $F341 + INDEX($J333:$AM333, MATCH($F341, $J$4:$AM$4, 0 ) ), 1, 0 ) ) * INDEX($J334:$AM334,MATCH($F341, $J$4:$AM$4, 0) )</f>
        <v>0</v>
      </c>
      <c r="K341" s="149">
        <f t="shared" si="372"/>
        <v>0</v>
      </c>
      <c r="L341" s="149">
        <f t="shared" si="372"/>
        <v>0</v>
      </c>
      <c r="M341" s="149">
        <f t="shared" si="372"/>
        <v>0</v>
      </c>
      <c r="N341" s="149">
        <f t="shared" si="372"/>
        <v>0</v>
      </c>
      <c r="O341" s="149">
        <f t="shared" si="372"/>
        <v>0</v>
      </c>
      <c r="P341" s="149">
        <f t="shared" si="372"/>
        <v>0</v>
      </c>
      <c r="Q341" s="149">
        <f t="shared" si="372"/>
        <v>0</v>
      </c>
      <c r="R341" s="149">
        <f t="shared" si="372"/>
        <v>0</v>
      </c>
      <c r="S341" s="149">
        <f t="shared" si="372"/>
        <v>0</v>
      </c>
      <c r="T341" s="149">
        <f t="shared" si="372"/>
        <v>0</v>
      </c>
      <c r="U341" s="149">
        <f t="shared" si="372"/>
        <v>0</v>
      </c>
      <c r="V341" s="149">
        <f t="shared" si="372"/>
        <v>0</v>
      </c>
      <c r="W341" s="149">
        <f t="shared" si="372"/>
        <v>0</v>
      </c>
      <c r="X341" s="149">
        <f t="shared" si="372"/>
        <v>0</v>
      </c>
      <c r="Y341" s="149">
        <f t="shared" si="372"/>
        <v>0</v>
      </c>
      <c r="Z341" s="149">
        <f t="shared" si="372"/>
        <v>0</v>
      </c>
      <c r="AA341" s="149">
        <f t="shared" si="372"/>
        <v>0</v>
      </c>
      <c r="AB341" s="149">
        <f t="shared" si="372"/>
        <v>0</v>
      </c>
      <c r="AC341" s="149">
        <f t="shared" si="372"/>
        <v>0</v>
      </c>
      <c r="AD341" s="149">
        <f t="shared" si="372"/>
        <v>0</v>
      </c>
      <c r="AE341" s="149">
        <f t="shared" si="372"/>
        <v>0</v>
      </c>
      <c r="AF341" s="149">
        <f t="shared" si="372"/>
        <v>0</v>
      </c>
      <c r="AG341" s="149">
        <f t="shared" si="372"/>
        <v>0</v>
      </c>
      <c r="AH341" s="149">
        <f t="shared" si="372"/>
        <v>0</v>
      </c>
      <c r="AI341" s="149">
        <f t="shared" si="372"/>
        <v>0</v>
      </c>
      <c r="AJ341" s="149">
        <f t="shared" si="372"/>
        <v>0</v>
      </c>
      <c r="AK341" s="149">
        <f t="shared" si="372"/>
        <v>0</v>
      </c>
      <c r="AL341" s="149">
        <f t="shared" si="372"/>
        <v>0</v>
      </c>
      <c r="AM341" s="149">
        <f t="shared" si="372"/>
        <v>0</v>
      </c>
      <c r="AN341" s="156"/>
      <c r="AO341" s="156"/>
    </row>
    <row r="342" spans="5:41" outlineLevel="1">
      <c r="E342" s="110" t="str">
        <f t="shared" si="369"/>
        <v>Draw down charge for enhancement capital expenditure in 2025</v>
      </c>
      <c r="F342" s="147">
        <f>Inputs!$N$4</f>
        <v>2025</v>
      </c>
      <c r="G342" s="69" t="str">
        <f>Inputs!G$54</f>
        <v>£m 2022/23p</v>
      </c>
      <c r="J342" s="149">
        <f t="shared" ref="J342:AM342" si="373">IF(J$4&lt;$F342, 0, IF(J$4 &lt; $F342 + INDEX($J333:$AM333, MATCH($F342, $J$4:$AM$4, 0 ) ), 1, 0 ) ) * INDEX($J334:$AM334,MATCH($F342, $J$4:$AM$4, 0) )</f>
        <v>0</v>
      </c>
      <c r="K342" s="149">
        <f t="shared" si="373"/>
        <v>0</v>
      </c>
      <c r="L342" s="149">
        <f t="shared" si="373"/>
        <v>0</v>
      </c>
      <c r="M342" s="149">
        <f t="shared" si="373"/>
        <v>0</v>
      </c>
      <c r="N342" s="149">
        <f t="shared" si="373"/>
        <v>0</v>
      </c>
      <c r="O342" s="149">
        <f t="shared" si="373"/>
        <v>0</v>
      </c>
      <c r="P342" s="149">
        <f t="shared" si="373"/>
        <v>0</v>
      </c>
      <c r="Q342" s="149">
        <f t="shared" si="373"/>
        <v>0</v>
      </c>
      <c r="R342" s="149">
        <f t="shared" si="373"/>
        <v>0</v>
      </c>
      <c r="S342" s="149">
        <f t="shared" si="373"/>
        <v>0</v>
      </c>
      <c r="T342" s="149">
        <f t="shared" si="373"/>
        <v>0</v>
      </c>
      <c r="U342" s="149">
        <f t="shared" si="373"/>
        <v>0</v>
      </c>
      <c r="V342" s="149">
        <f t="shared" si="373"/>
        <v>0</v>
      </c>
      <c r="W342" s="149">
        <f t="shared" si="373"/>
        <v>0</v>
      </c>
      <c r="X342" s="149">
        <f t="shared" si="373"/>
        <v>0</v>
      </c>
      <c r="Y342" s="149">
        <f t="shared" si="373"/>
        <v>0</v>
      </c>
      <c r="Z342" s="149">
        <f t="shared" si="373"/>
        <v>0</v>
      </c>
      <c r="AA342" s="149">
        <f t="shared" si="373"/>
        <v>0</v>
      </c>
      <c r="AB342" s="149">
        <f t="shared" si="373"/>
        <v>0</v>
      </c>
      <c r="AC342" s="149">
        <f t="shared" si="373"/>
        <v>0</v>
      </c>
      <c r="AD342" s="149">
        <f t="shared" si="373"/>
        <v>0</v>
      </c>
      <c r="AE342" s="149">
        <f t="shared" si="373"/>
        <v>0</v>
      </c>
      <c r="AF342" s="149">
        <f t="shared" si="373"/>
        <v>0</v>
      </c>
      <c r="AG342" s="149">
        <f t="shared" si="373"/>
        <v>0</v>
      </c>
      <c r="AH342" s="149">
        <f t="shared" si="373"/>
        <v>0</v>
      </c>
      <c r="AI342" s="149">
        <f t="shared" si="373"/>
        <v>0</v>
      </c>
      <c r="AJ342" s="149">
        <f t="shared" si="373"/>
        <v>0</v>
      </c>
      <c r="AK342" s="149">
        <f t="shared" si="373"/>
        <v>0</v>
      </c>
      <c r="AL342" s="149">
        <f t="shared" si="373"/>
        <v>0</v>
      </c>
      <c r="AM342" s="149">
        <f t="shared" si="373"/>
        <v>0</v>
      </c>
      <c r="AN342" s="156"/>
      <c r="AO342" s="156"/>
    </row>
    <row r="343" spans="5:41" outlineLevel="1">
      <c r="E343" s="110" t="str">
        <f t="shared" si="369"/>
        <v>Draw down charge for enhancement capital expenditure in 2026</v>
      </c>
      <c r="F343" s="147">
        <f>Inputs!$O$4</f>
        <v>2026</v>
      </c>
      <c r="G343" s="69" t="str">
        <f>Inputs!G$54</f>
        <v>£m 2022/23p</v>
      </c>
      <c r="J343" s="149">
        <f t="shared" ref="J343:AM343" si="374">IF(J$4&lt;$F343, 0, IF(J$4 &lt; $F343 + INDEX($J333:$AM333, MATCH($F343, $J$4:$AM$4, 0 ) ), 1, 0 ) ) * INDEX($J334:$AM334,MATCH($F343, $J$4:$AM$4, 0) )</f>
        <v>0</v>
      </c>
      <c r="K343" s="149">
        <f t="shared" si="374"/>
        <v>0</v>
      </c>
      <c r="L343" s="149">
        <f t="shared" si="374"/>
        <v>0</v>
      </c>
      <c r="M343" s="149">
        <f t="shared" si="374"/>
        <v>0</v>
      </c>
      <c r="N343" s="149">
        <f t="shared" si="374"/>
        <v>0</v>
      </c>
      <c r="O343" s="149">
        <f t="shared" si="374"/>
        <v>1.1256979102128717</v>
      </c>
      <c r="P343" s="149">
        <f t="shared" si="374"/>
        <v>1.1256979102128717</v>
      </c>
      <c r="Q343" s="149">
        <f t="shared" si="374"/>
        <v>1.1256979102128717</v>
      </c>
      <c r="R343" s="149">
        <f t="shared" si="374"/>
        <v>1.1256979102128717</v>
      </c>
      <c r="S343" s="149">
        <f t="shared" si="374"/>
        <v>1.1256979102128717</v>
      </c>
      <c r="T343" s="149">
        <f t="shared" si="374"/>
        <v>1.1256979102128717</v>
      </c>
      <c r="U343" s="149">
        <f t="shared" si="374"/>
        <v>1.1256979102128717</v>
      </c>
      <c r="V343" s="149">
        <f t="shared" si="374"/>
        <v>1.1256979102128717</v>
      </c>
      <c r="W343" s="149">
        <f t="shared" si="374"/>
        <v>1.1256979102128717</v>
      </c>
      <c r="X343" s="149">
        <f t="shared" si="374"/>
        <v>1.1256979102128717</v>
      </c>
      <c r="Y343" s="149">
        <f t="shared" si="374"/>
        <v>1.1256979102128717</v>
      </c>
      <c r="Z343" s="149">
        <f t="shared" si="374"/>
        <v>1.1256979102128717</v>
      </c>
      <c r="AA343" s="149">
        <f t="shared" si="374"/>
        <v>1.1256979102128717</v>
      </c>
      <c r="AB343" s="149">
        <f t="shared" si="374"/>
        <v>1.1256979102128717</v>
      </c>
      <c r="AC343" s="149">
        <f t="shared" si="374"/>
        <v>1.1256979102128717</v>
      </c>
      <c r="AD343" s="149">
        <f t="shared" si="374"/>
        <v>1.1256979102128717</v>
      </c>
      <c r="AE343" s="149">
        <f t="shared" si="374"/>
        <v>1.1256979102128717</v>
      </c>
      <c r="AF343" s="149">
        <f t="shared" si="374"/>
        <v>1.1256979102128717</v>
      </c>
      <c r="AG343" s="149">
        <f t="shared" si="374"/>
        <v>1.1256979102128717</v>
      </c>
      <c r="AH343" s="149">
        <f t="shared" si="374"/>
        <v>1.1256979102128717</v>
      </c>
      <c r="AI343" s="149">
        <f t="shared" si="374"/>
        <v>1.1256979102128717</v>
      </c>
      <c r="AJ343" s="149">
        <f t="shared" si="374"/>
        <v>1.1256979102128717</v>
      </c>
      <c r="AK343" s="149">
        <f t="shared" si="374"/>
        <v>1.1256979102128717</v>
      </c>
      <c r="AL343" s="149">
        <f t="shared" si="374"/>
        <v>1.1256979102128717</v>
      </c>
      <c r="AM343" s="149">
        <f t="shared" si="374"/>
        <v>1.1256979102128717</v>
      </c>
      <c r="AN343" s="156"/>
      <c r="AO343" s="156"/>
    </row>
    <row r="344" spans="5:41" outlineLevel="1">
      <c r="E344" s="110" t="str">
        <f t="shared" si="369"/>
        <v>Draw down charge for enhancement capital expenditure in 2027</v>
      </c>
      <c r="F344" s="147">
        <f>Inputs!$P$4</f>
        <v>2027</v>
      </c>
      <c r="G344" s="69" t="str">
        <f>Inputs!G$54</f>
        <v>£m 2022/23p</v>
      </c>
      <c r="J344" s="149">
        <f t="shared" ref="J344:AM344" si="375">IF(J$4&lt;$F344, 0, IF(J$4 &lt; $F344 + INDEX($J333:$AM333, MATCH($F344, $J$4:$AM$4, 0 ) ), 1, 0 ) ) * INDEX($J334:$AM334,MATCH($F344, $J$4:$AM$4, 0) )</f>
        <v>0</v>
      </c>
      <c r="K344" s="149">
        <f t="shared" si="375"/>
        <v>0</v>
      </c>
      <c r="L344" s="149">
        <f t="shared" si="375"/>
        <v>0</v>
      </c>
      <c r="M344" s="149">
        <f t="shared" si="375"/>
        <v>0</v>
      </c>
      <c r="N344" s="149">
        <f t="shared" si="375"/>
        <v>0</v>
      </c>
      <c r="O344" s="149">
        <f t="shared" si="375"/>
        <v>0</v>
      </c>
      <c r="P344" s="149">
        <f t="shared" si="375"/>
        <v>1.3526394968123185</v>
      </c>
      <c r="Q344" s="149">
        <f t="shared" si="375"/>
        <v>1.3526394968123185</v>
      </c>
      <c r="R344" s="149">
        <f t="shared" si="375"/>
        <v>1.3526394968123185</v>
      </c>
      <c r="S344" s="149">
        <f t="shared" si="375"/>
        <v>1.3526394968123185</v>
      </c>
      <c r="T344" s="149">
        <f t="shared" si="375"/>
        <v>1.3526394968123185</v>
      </c>
      <c r="U344" s="149">
        <f t="shared" si="375"/>
        <v>1.3526394968123185</v>
      </c>
      <c r="V344" s="149">
        <f t="shared" si="375"/>
        <v>1.3526394968123185</v>
      </c>
      <c r="W344" s="149">
        <f t="shared" si="375"/>
        <v>1.3526394968123185</v>
      </c>
      <c r="X344" s="149">
        <f t="shared" si="375"/>
        <v>1.3526394968123185</v>
      </c>
      <c r="Y344" s="149">
        <f t="shared" si="375"/>
        <v>1.3526394968123185</v>
      </c>
      <c r="Z344" s="149">
        <f t="shared" si="375"/>
        <v>1.3526394968123185</v>
      </c>
      <c r="AA344" s="149">
        <f t="shared" si="375"/>
        <v>1.3526394968123185</v>
      </c>
      <c r="AB344" s="149">
        <f t="shared" si="375"/>
        <v>1.3526394968123185</v>
      </c>
      <c r="AC344" s="149">
        <f t="shared" si="375"/>
        <v>1.3526394968123185</v>
      </c>
      <c r="AD344" s="149">
        <f t="shared" si="375"/>
        <v>1.3526394968123185</v>
      </c>
      <c r="AE344" s="149">
        <f t="shared" si="375"/>
        <v>1.3526394968123185</v>
      </c>
      <c r="AF344" s="149">
        <f t="shared" si="375"/>
        <v>1.3526394968123185</v>
      </c>
      <c r="AG344" s="149">
        <f t="shared" si="375"/>
        <v>1.3526394968123185</v>
      </c>
      <c r="AH344" s="149">
        <f t="shared" si="375"/>
        <v>1.3526394968123185</v>
      </c>
      <c r="AI344" s="149">
        <f t="shared" si="375"/>
        <v>1.3526394968123185</v>
      </c>
      <c r="AJ344" s="149">
        <f t="shared" si="375"/>
        <v>1.3526394968123185</v>
      </c>
      <c r="AK344" s="149">
        <f t="shared" si="375"/>
        <v>1.3526394968123185</v>
      </c>
      <c r="AL344" s="149">
        <f t="shared" si="375"/>
        <v>1.3526394968123185</v>
      </c>
      <c r="AM344" s="149">
        <f t="shared" si="375"/>
        <v>1.3526394968123185</v>
      </c>
      <c r="AN344" s="156"/>
      <c r="AO344" s="156"/>
    </row>
    <row r="345" spans="5:41" outlineLevel="1">
      <c r="E345" s="110" t="str">
        <f t="shared" si="369"/>
        <v>Draw down charge for enhancement capital expenditure in 2028</v>
      </c>
      <c r="F345" s="147">
        <f>Inputs!$Q$4</f>
        <v>2028</v>
      </c>
      <c r="G345" s="69" t="str">
        <f>Inputs!G$54</f>
        <v>£m 2022/23p</v>
      </c>
      <c r="J345" s="149">
        <f t="shared" ref="J345:AM345" si="376">IF(J$4&lt;$F345, 0, IF(J$4 &lt; $F345 + INDEX($J333:$AM333, MATCH($F345, $J$4:$AM$4, 0 ) ), 1, 0 ) ) * INDEX($J334:$AM334,MATCH($F345, $J$4:$AM$4, 0) )</f>
        <v>0</v>
      </c>
      <c r="K345" s="149">
        <f t="shared" si="376"/>
        <v>0</v>
      </c>
      <c r="L345" s="149">
        <f t="shared" si="376"/>
        <v>0</v>
      </c>
      <c r="M345" s="149">
        <f t="shared" si="376"/>
        <v>0</v>
      </c>
      <c r="N345" s="149">
        <f t="shared" si="376"/>
        <v>0</v>
      </c>
      <c r="O345" s="149">
        <f t="shared" si="376"/>
        <v>0</v>
      </c>
      <c r="P345" s="149">
        <f t="shared" si="376"/>
        <v>0</v>
      </c>
      <c r="Q345" s="149">
        <f t="shared" si="376"/>
        <v>1.5108295248146748</v>
      </c>
      <c r="R345" s="149">
        <f t="shared" si="376"/>
        <v>1.5108295248146748</v>
      </c>
      <c r="S345" s="149">
        <f t="shared" si="376"/>
        <v>1.5108295248146748</v>
      </c>
      <c r="T345" s="149">
        <f t="shared" si="376"/>
        <v>1.5108295248146748</v>
      </c>
      <c r="U345" s="149">
        <f t="shared" si="376"/>
        <v>1.5108295248146748</v>
      </c>
      <c r="V345" s="149">
        <f t="shared" si="376"/>
        <v>1.5108295248146748</v>
      </c>
      <c r="W345" s="149">
        <f t="shared" si="376"/>
        <v>1.5108295248146748</v>
      </c>
      <c r="X345" s="149">
        <f t="shared" si="376"/>
        <v>1.5108295248146748</v>
      </c>
      <c r="Y345" s="149">
        <f t="shared" si="376"/>
        <v>1.5108295248146748</v>
      </c>
      <c r="Z345" s="149">
        <f t="shared" si="376"/>
        <v>1.5108295248146748</v>
      </c>
      <c r="AA345" s="149">
        <f t="shared" si="376"/>
        <v>1.5108295248146748</v>
      </c>
      <c r="AB345" s="149">
        <f t="shared" si="376"/>
        <v>1.5108295248146748</v>
      </c>
      <c r="AC345" s="149">
        <f t="shared" si="376"/>
        <v>1.5108295248146748</v>
      </c>
      <c r="AD345" s="149">
        <f t="shared" si="376"/>
        <v>1.5108295248146748</v>
      </c>
      <c r="AE345" s="149">
        <f t="shared" si="376"/>
        <v>1.5108295248146748</v>
      </c>
      <c r="AF345" s="149">
        <f t="shared" si="376"/>
        <v>1.5108295248146748</v>
      </c>
      <c r="AG345" s="149">
        <f t="shared" si="376"/>
        <v>1.5108295248146748</v>
      </c>
      <c r="AH345" s="149">
        <f t="shared" si="376"/>
        <v>1.5108295248146748</v>
      </c>
      <c r="AI345" s="149">
        <f t="shared" si="376"/>
        <v>1.5108295248146748</v>
      </c>
      <c r="AJ345" s="149">
        <f t="shared" si="376"/>
        <v>1.5108295248146748</v>
      </c>
      <c r="AK345" s="149">
        <f t="shared" si="376"/>
        <v>1.5108295248146748</v>
      </c>
      <c r="AL345" s="149">
        <f t="shared" si="376"/>
        <v>1.5108295248146748</v>
      </c>
      <c r="AM345" s="149">
        <f t="shared" si="376"/>
        <v>1.5108295248146748</v>
      </c>
      <c r="AN345" s="156"/>
      <c r="AO345" s="156"/>
    </row>
    <row r="346" spans="5:41" outlineLevel="1">
      <c r="E346" s="110" t="str">
        <f t="shared" si="369"/>
        <v>Draw down charge for enhancement capital expenditure in 2029</v>
      </c>
      <c r="F346" s="147">
        <f>Inputs!$R$4</f>
        <v>2029</v>
      </c>
      <c r="G346" s="69" t="str">
        <f>Inputs!G$54</f>
        <v>£m 2022/23p</v>
      </c>
      <c r="J346" s="149">
        <f t="shared" ref="J346:AM346" si="377">IF(J$4&lt;$F346, 0, IF(J$4 &lt; $F346 + INDEX($J333:$AM333, MATCH($F346, $J$4:$AM$4, 0 ) ), 1, 0 ) ) * INDEX($J334:$AM334,MATCH($F346, $J$4:$AM$4, 0) )</f>
        <v>0</v>
      </c>
      <c r="K346" s="149">
        <f t="shared" si="377"/>
        <v>0</v>
      </c>
      <c r="L346" s="149">
        <f t="shared" si="377"/>
        <v>0</v>
      </c>
      <c r="M346" s="149">
        <f t="shared" si="377"/>
        <v>0</v>
      </c>
      <c r="N346" s="149">
        <f t="shared" si="377"/>
        <v>0</v>
      </c>
      <c r="O346" s="149">
        <f t="shared" si="377"/>
        <v>0</v>
      </c>
      <c r="P346" s="149">
        <f t="shared" si="377"/>
        <v>0</v>
      </c>
      <c r="Q346" s="149">
        <f t="shared" si="377"/>
        <v>0</v>
      </c>
      <c r="R346" s="149">
        <f t="shared" si="377"/>
        <v>1.6730804588380961</v>
      </c>
      <c r="S346" s="149">
        <f t="shared" si="377"/>
        <v>1.6730804588380961</v>
      </c>
      <c r="T346" s="149">
        <f t="shared" si="377"/>
        <v>1.6730804588380961</v>
      </c>
      <c r="U346" s="149">
        <f t="shared" si="377"/>
        <v>1.6730804588380961</v>
      </c>
      <c r="V346" s="149">
        <f t="shared" si="377"/>
        <v>1.6730804588380961</v>
      </c>
      <c r="W346" s="149">
        <f t="shared" si="377"/>
        <v>1.6730804588380961</v>
      </c>
      <c r="X346" s="149">
        <f t="shared" si="377"/>
        <v>1.6730804588380961</v>
      </c>
      <c r="Y346" s="149">
        <f t="shared" si="377"/>
        <v>1.6730804588380961</v>
      </c>
      <c r="Z346" s="149">
        <f t="shared" si="377"/>
        <v>1.6730804588380961</v>
      </c>
      <c r="AA346" s="149">
        <f t="shared" si="377"/>
        <v>1.6730804588380961</v>
      </c>
      <c r="AB346" s="149">
        <f t="shared" si="377"/>
        <v>1.6730804588380961</v>
      </c>
      <c r="AC346" s="149">
        <f t="shared" si="377"/>
        <v>1.6730804588380961</v>
      </c>
      <c r="AD346" s="149">
        <f t="shared" si="377"/>
        <v>1.6730804588380961</v>
      </c>
      <c r="AE346" s="149">
        <f t="shared" si="377"/>
        <v>1.6730804588380961</v>
      </c>
      <c r="AF346" s="149">
        <f t="shared" si="377"/>
        <v>1.6730804588380961</v>
      </c>
      <c r="AG346" s="149">
        <f t="shared" si="377"/>
        <v>1.6730804588380961</v>
      </c>
      <c r="AH346" s="149">
        <f t="shared" si="377"/>
        <v>1.6730804588380961</v>
      </c>
      <c r="AI346" s="149">
        <f t="shared" si="377"/>
        <v>1.6730804588380961</v>
      </c>
      <c r="AJ346" s="149">
        <f t="shared" si="377"/>
        <v>1.6730804588380961</v>
      </c>
      <c r="AK346" s="149">
        <f t="shared" si="377"/>
        <v>1.6730804588380961</v>
      </c>
      <c r="AL346" s="149">
        <f t="shared" si="377"/>
        <v>1.6730804588380961</v>
      </c>
      <c r="AM346" s="149">
        <f t="shared" si="377"/>
        <v>1.6730804588380961</v>
      </c>
      <c r="AN346" s="156"/>
      <c r="AO346" s="156"/>
    </row>
    <row r="347" spans="5:41" outlineLevel="1">
      <c r="E347" s="110" t="str">
        <f t="shared" si="369"/>
        <v>Draw down charge for enhancement capital expenditure in 2030</v>
      </c>
      <c r="F347" s="147">
        <f>Inputs!$S$4</f>
        <v>2030</v>
      </c>
      <c r="G347" s="69" t="str">
        <f>Inputs!G$54</f>
        <v>£m 2022/23p</v>
      </c>
      <c r="J347" s="149">
        <f t="shared" ref="J347:AM347" si="378">IF(J$4&lt;$F347, 0, IF(J$4 &lt; $F347 + INDEX($J333:$AM333, MATCH($F347, $J$4:$AM$4, 0 ) ), 1, 0 ) ) * INDEX($J334:$AM334,MATCH($F347, $J$4:$AM$4, 0) )</f>
        <v>0</v>
      </c>
      <c r="K347" s="149">
        <f t="shared" si="378"/>
        <v>0</v>
      </c>
      <c r="L347" s="149">
        <f t="shared" si="378"/>
        <v>0</v>
      </c>
      <c r="M347" s="149">
        <f t="shared" si="378"/>
        <v>0</v>
      </c>
      <c r="N347" s="149">
        <f t="shared" si="378"/>
        <v>0</v>
      </c>
      <c r="O347" s="149">
        <f t="shared" si="378"/>
        <v>0</v>
      </c>
      <c r="P347" s="149">
        <f t="shared" si="378"/>
        <v>0</v>
      </c>
      <c r="Q347" s="149">
        <f t="shared" si="378"/>
        <v>0</v>
      </c>
      <c r="R347" s="149">
        <f t="shared" si="378"/>
        <v>0</v>
      </c>
      <c r="S347" s="149">
        <f t="shared" si="378"/>
        <v>2.0303463194803153</v>
      </c>
      <c r="T347" s="149">
        <f t="shared" si="378"/>
        <v>2.0303463194803153</v>
      </c>
      <c r="U347" s="149">
        <f t="shared" si="378"/>
        <v>2.0303463194803153</v>
      </c>
      <c r="V347" s="149">
        <f t="shared" si="378"/>
        <v>2.0303463194803153</v>
      </c>
      <c r="W347" s="149">
        <f t="shared" si="378"/>
        <v>2.0303463194803153</v>
      </c>
      <c r="X347" s="149">
        <f t="shared" si="378"/>
        <v>2.0303463194803153</v>
      </c>
      <c r="Y347" s="149">
        <f t="shared" si="378"/>
        <v>2.0303463194803153</v>
      </c>
      <c r="Z347" s="149">
        <f t="shared" si="378"/>
        <v>2.0303463194803153</v>
      </c>
      <c r="AA347" s="149">
        <f t="shared" si="378"/>
        <v>2.0303463194803153</v>
      </c>
      <c r="AB347" s="149">
        <f t="shared" si="378"/>
        <v>2.0303463194803153</v>
      </c>
      <c r="AC347" s="149">
        <f t="shared" si="378"/>
        <v>2.0303463194803153</v>
      </c>
      <c r="AD347" s="149">
        <f t="shared" si="378"/>
        <v>2.0303463194803153</v>
      </c>
      <c r="AE347" s="149">
        <f t="shared" si="378"/>
        <v>2.0303463194803153</v>
      </c>
      <c r="AF347" s="149">
        <f t="shared" si="378"/>
        <v>2.0303463194803153</v>
      </c>
      <c r="AG347" s="149">
        <f t="shared" si="378"/>
        <v>2.0303463194803153</v>
      </c>
      <c r="AH347" s="149">
        <f t="shared" si="378"/>
        <v>2.0303463194803153</v>
      </c>
      <c r="AI347" s="149">
        <f t="shared" si="378"/>
        <v>2.0303463194803153</v>
      </c>
      <c r="AJ347" s="149">
        <f t="shared" si="378"/>
        <v>2.0303463194803153</v>
      </c>
      <c r="AK347" s="149">
        <f t="shared" si="378"/>
        <v>2.0303463194803153</v>
      </c>
      <c r="AL347" s="149">
        <f t="shared" si="378"/>
        <v>2.0303463194803153</v>
      </c>
      <c r="AM347" s="149">
        <f t="shared" si="378"/>
        <v>2.0303463194803153</v>
      </c>
      <c r="AN347" s="156"/>
      <c r="AO347" s="156"/>
    </row>
    <row r="348" spans="5:41" outlineLevel="1">
      <c r="E348" s="110" t="str">
        <f t="shared" si="369"/>
        <v>Draw down charge for enhancement capital expenditure in 2031</v>
      </c>
      <c r="F348" s="147">
        <f>Inputs!$T$4</f>
        <v>2031</v>
      </c>
      <c r="G348" s="69" t="str">
        <f>Inputs!G$54</f>
        <v>£m 2022/23p</v>
      </c>
      <c r="J348" s="149">
        <f t="shared" ref="J348:AM348" si="379">IF(J$4&lt;$F348, 0, IF(J$4 &lt; $F348 + INDEX($J333:$AM333, MATCH($F348, $J$4:$AM$4, 0 ) ), 1, 0 ) ) * INDEX($J334:$AM334,MATCH($F348, $J$4:$AM$4, 0) )</f>
        <v>0</v>
      </c>
      <c r="K348" s="149">
        <f t="shared" si="379"/>
        <v>0</v>
      </c>
      <c r="L348" s="149">
        <f t="shared" si="379"/>
        <v>0</v>
      </c>
      <c r="M348" s="149">
        <f t="shared" si="379"/>
        <v>0</v>
      </c>
      <c r="N348" s="149">
        <f t="shared" si="379"/>
        <v>0</v>
      </c>
      <c r="O348" s="149">
        <f t="shared" si="379"/>
        <v>0</v>
      </c>
      <c r="P348" s="149">
        <f t="shared" si="379"/>
        <v>0</v>
      </c>
      <c r="Q348" s="149">
        <f t="shared" si="379"/>
        <v>0</v>
      </c>
      <c r="R348" s="149">
        <f t="shared" si="379"/>
        <v>0</v>
      </c>
      <c r="S348" s="149">
        <f t="shared" si="379"/>
        <v>0</v>
      </c>
      <c r="T348" s="149">
        <f t="shared" si="379"/>
        <v>3.8430386280224571</v>
      </c>
      <c r="U348" s="149">
        <f t="shared" si="379"/>
        <v>3.8430386280224571</v>
      </c>
      <c r="V348" s="149">
        <f t="shared" si="379"/>
        <v>3.8430386280224571</v>
      </c>
      <c r="W348" s="149">
        <f t="shared" si="379"/>
        <v>3.8430386280224571</v>
      </c>
      <c r="X348" s="149">
        <f t="shared" si="379"/>
        <v>3.8430386280224571</v>
      </c>
      <c r="Y348" s="149">
        <f t="shared" si="379"/>
        <v>3.8430386280224571</v>
      </c>
      <c r="Z348" s="149">
        <f t="shared" si="379"/>
        <v>3.8430386280224571</v>
      </c>
      <c r="AA348" s="149">
        <f t="shared" si="379"/>
        <v>3.8430386280224571</v>
      </c>
      <c r="AB348" s="149">
        <f t="shared" si="379"/>
        <v>3.8430386280224571</v>
      </c>
      <c r="AC348" s="149">
        <f t="shared" si="379"/>
        <v>3.8430386280224571</v>
      </c>
      <c r="AD348" s="149">
        <f t="shared" si="379"/>
        <v>3.8430386280224571</v>
      </c>
      <c r="AE348" s="149">
        <f t="shared" si="379"/>
        <v>3.8430386280224571</v>
      </c>
      <c r="AF348" s="149">
        <f t="shared" si="379"/>
        <v>3.8430386280224571</v>
      </c>
      <c r="AG348" s="149">
        <f t="shared" si="379"/>
        <v>3.8430386280224571</v>
      </c>
      <c r="AH348" s="149">
        <f t="shared" si="379"/>
        <v>3.8430386280224571</v>
      </c>
      <c r="AI348" s="149">
        <f t="shared" si="379"/>
        <v>3.8430386280224571</v>
      </c>
      <c r="AJ348" s="149">
        <f t="shared" si="379"/>
        <v>3.8430386280224571</v>
      </c>
      <c r="AK348" s="149">
        <f t="shared" si="379"/>
        <v>3.8430386280224571</v>
      </c>
      <c r="AL348" s="149">
        <f t="shared" si="379"/>
        <v>3.8430386280224571</v>
      </c>
      <c r="AM348" s="149">
        <f t="shared" si="379"/>
        <v>3.8430386280224571</v>
      </c>
      <c r="AN348" s="156"/>
      <c r="AO348" s="156"/>
    </row>
    <row r="349" spans="5:41" outlineLevel="1">
      <c r="E349" s="110" t="str">
        <f t="shared" si="369"/>
        <v>Draw down charge for enhancement capital expenditure in 2032</v>
      </c>
      <c r="F349" s="147">
        <f>Inputs!$U$4</f>
        <v>2032</v>
      </c>
      <c r="G349" s="69" t="str">
        <f>Inputs!G$54</f>
        <v>£m 2022/23p</v>
      </c>
      <c r="J349" s="149">
        <f t="shared" ref="J349:AM349" si="380">IF(J$4&lt;$F349, 0, IF(J$4 &lt; $F349 + INDEX($J333:$AM333, MATCH($F349, $J$4:$AM$4, 0 ) ), 1, 0 ) ) * INDEX($J334:$AM334,MATCH($F349, $J$4:$AM$4, 0) )</f>
        <v>0</v>
      </c>
      <c r="K349" s="149">
        <f t="shared" si="380"/>
        <v>0</v>
      </c>
      <c r="L349" s="149">
        <f t="shared" si="380"/>
        <v>0</v>
      </c>
      <c r="M349" s="149">
        <f t="shared" si="380"/>
        <v>0</v>
      </c>
      <c r="N349" s="149">
        <f t="shared" si="380"/>
        <v>0</v>
      </c>
      <c r="O349" s="149">
        <f t="shared" si="380"/>
        <v>0</v>
      </c>
      <c r="P349" s="149">
        <f t="shared" si="380"/>
        <v>0</v>
      </c>
      <c r="Q349" s="149">
        <f t="shared" si="380"/>
        <v>0</v>
      </c>
      <c r="R349" s="149">
        <f t="shared" si="380"/>
        <v>0</v>
      </c>
      <c r="S349" s="149">
        <f t="shared" si="380"/>
        <v>0</v>
      </c>
      <c r="T349" s="149">
        <f t="shared" si="380"/>
        <v>0</v>
      </c>
      <c r="U349" s="149">
        <f t="shared" si="380"/>
        <v>3.9030588999447153</v>
      </c>
      <c r="V349" s="149">
        <f t="shared" si="380"/>
        <v>3.9030588999447153</v>
      </c>
      <c r="W349" s="149">
        <f t="shared" si="380"/>
        <v>3.9030588999447153</v>
      </c>
      <c r="X349" s="149">
        <f t="shared" si="380"/>
        <v>3.9030588999447153</v>
      </c>
      <c r="Y349" s="149">
        <f t="shared" si="380"/>
        <v>3.9030588999447153</v>
      </c>
      <c r="Z349" s="149">
        <f t="shared" si="380"/>
        <v>3.9030588999447153</v>
      </c>
      <c r="AA349" s="149">
        <f t="shared" si="380"/>
        <v>3.9030588999447153</v>
      </c>
      <c r="AB349" s="149">
        <f t="shared" si="380"/>
        <v>3.9030588999447153</v>
      </c>
      <c r="AC349" s="149">
        <f t="shared" si="380"/>
        <v>3.9030588999447153</v>
      </c>
      <c r="AD349" s="149">
        <f t="shared" si="380"/>
        <v>3.9030588999447153</v>
      </c>
      <c r="AE349" s="149">
        <f t="shared" si="380"/>
        <v>3.9030588999447153</v>
      </c>
      <c r="AF349" s="149">
        <f t="shared" si="380"/>
        <v>3.9030588999447153</v>
      </c>
      <c r="AG349" s="149">
        <f t="shared" si="380"/>
        <v>3.9030588999447153</v>
      </c>
      <c r="AH349" s="149">
        <f t="shared" si="380"/>
        <v>3.9030588999447153</v>
      </c>
      <c r="AI349" s="149">
        <f t="shared" si="380"/>
        <v>3.9030588999447153</v>
      </c>
      <c r="AJ349" s="149">
        <f t="shared" si="380"/>
        <v>3.9030588999447153</v>
      </c>
      <c r="AK349" s="149">
        <f t="shared" si="380"/>
        <v>3.9030588999447153</v>
      </c>
      <c r="AL349" s="149">
        <f t="shared" si="380"/>
        <v>3.9030588999447153</v>
      </c>
      <c r="AM349" s="149">
        <f t="shared" si="380"/>
        <v>3.9030588999447153</v>
      </c>
      <c r="AN349" s="156"/>
      <c r="AO349" s="156"/>
    </row>
    <row r="350" spans="5:41" outlineLevel="1">
      <c r="E350" s="110" t="str">
        <f t="shared" si="369"/>
        <v>Draw down charge for enhancement capital expenditure in 2033</v>
      </c>
      <c r="F350" s="147">
        <f>Inputs!$V$4</f>
        <v>2033</v>
      </c>
      <c r="G350" s="69" t="str">
        <f>Inputs!G$54</f>
        <v>£m 2022/23p</v>
      </c>
      <c r="J350" s="149">
        <f t="shared" ref="J350:AM350" si="381">IF(J$4&lt;$F350, 0, IF(J$4 &lt; $F350 + INDEX($J333:$AM333, MATCH($F350, $J$4:$AM$4, 0 ) ), 1, 0 ) ) * INDEX($J334:$AM334,MATCH($F350, $J$4:$AM$4, 0) )</f>
        <v>0</v>
      </c>
      <c r="K350" s="149">
        <f t="shared" si="381"/>
        <v>0</v>
      </c>
      <c r="L350" s="149">
        <f t="shared" si="381"/>
        <v>0</v>
      </c>
      <c r="M350" s="149">
        <f t="shared" si="381"/>
        <v>0</v>
      </c>
      <c r="N350" s="149">
        <f t="shared" si="381"/>
        <v>0</v>
      </c>
      <c r="O350" s="149">
        <f t="shared" si="381"/>
        <v>0</v>
      </c>
      <c r="P350" s="149">
        <f t="shared" si="381"/>
        <v>0</v>
      </c>
      <c r="Q350" s="149">
        <f t="shared" si="381"/>
        <v>0</v>
      </c>
      <c r="R350" s="149">
        <f t="shared" si="381"/>
        <v>0</v>
      </c>
      <c r="S350" s="149">
        <f t="shared" si="381"/>
        <v>0</v>
      </c>
      <c r="T350" s="149">
        <f t="shared" si="381"/>
        <v>0</v>
      </c>
      <c r="U350" s="149">
        <f t="shared" si="381"/>
        <v>0</v>
      </c>
      <c r="V350" s="149">
        <f t="shared" si="381"/>
        <v>3.051594519750652</v>
      </c>
      <c r="W350" s="149">
        <f t="shared" si="381"/>
        <v>3.051594519750652</v>
      </c>
      <c r="X350" s="149">
        <f t="shared" si="381"/>
        <v>3.051594519750652</v>
      </c>
      <c r="Y350" s="149">
        <f t="shared" si="381"/>
        <v>3.051594519750652</v>
      </c>
      <c r="Z350" s="149">
        <f t="shared" si="381"/>
        <v>3.051594519750652</v>
      </c>
      <c r="AA350" s="149">
        <f t="shared" si="381"/>
        <v>3.051594519750652</v>
      </c>
      <c r="AB350" s="149">
        <f t="shared" si="381"/>
        <v>3.051594519750652</v>
      </c>
      <c r="AC350" s="149">
        <f t="shared" si="381"/>
        <v>3.051594519750652</v>
      </c>
      <c r="AD350" s="149">
        <f t="shared" si="381"/>
        <v>3.051594519750652</v>
      </c>
      <c r="AE350" s="149">
        <f t="shared" si="381"/>
        <v>3.051594519750652</v>
      </c>
      <c r="AF350" s="149">
        <f t="shared" si="381"/>
        <v>3.051594519750652</v>
      </c>
      <c r="AG350" s="149">
        <f t="shared" si="381"/>
        <v>3.051594519750652</v>
      </c>
      <c r="AH350" s="149">
        <f t="shared" si="381"/>
        <v>3.051594519750652</v>
      </c>
      <c r="AI350" s="149">
        <f t="shared" si="381"/>
        <v>3.051594519750652</v>
      </c>
      <c r="AJ350" s="149">
        <f t="shared" si="381"/>
        <v>3.051594519750652</v>
      </c>
      <c r="AK350" s="149">
        <f t="shared" si="381"/>
        <v>3.051594519750652</v>
      </c>
      <c r="AL350" s="149">
        <f t="shared" si="381"/>
        <v>3.051594519750652</v>
      </c>
      <c r="AM350" s="149">
        <f t="shared" si="381"/>
        <v>3.051594519750652</v>
      </c>
      <c r="AN350" s="156"/>
      <c r="AO350" s="156"/>
    </row>
    <row r="351" spans="5:41" outlineLevel="1">
      <c r="E351" s="110" t="str">
        <f t="shared" si="369"/>
        <v>Draw down charge for enhancement capital expenditure in 2034</v>
      </c>
      <c r="F351" s="147">
        <f>Inputs!$W$4</f>
        <v>2034</v>
      </c>
      <c r="G351" s="69" t="str">
        <f>Inputs!G$54</f>
        <v>£m 2022/23p</v>
      </c>
      <c r="J351" s="149">
        <f t="shared" ref="J351:AM351" si="382">IF(J$4&lt;$F351, 0, IF(J$4 &lt; $F351 + INDEX($J333:$AM333, MATCH($F351, $J$4:$AM$4, 0 ) ), 1, 0 ) ) * INDEX($J334:$AM334,MATCH($F351, $J$4:$AM$4, 0) )</f>
        <v>0</v>
      </c>
      <c r="K351" s="149">
        <f t="shared" si="382"/>
        <v>0</v>
      </c>
      <c r="L351" s="149">
        <f t="shared" si="382"/>
        <v>0</v>
      </c>
      <c r="M351" s="149">
        <f t="shared" si="382"/>
        <v>0</v>
      </c>
      <c r="N351" s="149">
        <f t="shared" si="382"/>
        <v>0</v>
      </c>
      <c r="O351" s="149">
        <f t="shared" si="382"/>
        <v>0</v>
      </c>
      <c r="P351" s="149">
        <f t="shared" si="382"/>
        <v>0</v>
      </c>
      <c r="Q351" s="149">
        <f t="shared" si="382"/>
        <v>0</v>
      </c>
      <c r="R351" s="149">
        <f t="shared" si="382"/>
        <v>0</v>
      </c>
      <c r="S351" s="149">
        <f t="shared" si="382"/>
        <v>0</v>
      </c>
      <c r="T351" s="149">
        <f t="shared" si="382"/>
        <v>0</v>
      </c>
      <c r="U351" s="149">
        <f t="shared" si="382"/>
        <v>0</v>
      </c>
      <c r="V351" s="149">
        <f t="shared" si="382"/>
        <v>0</v>
      </c>
      <c r="W351" s="149">
        <f t="shared" si="382"/>
        <v>2.4507513157265182</v>
      </c>
      <c r="X351" s="149">
        <f t="shared" si="382"/>
        <v>2.4507513157265182</v>
      </c>
      <c r="Y351" s="149">
        <f t="shared" si="382"/>
        <v>2.4507513157265182</v>
      </c>
      <c r="Z351" s="149">
        <f t="shared" si="382"/>
        <v>2.4507513157265182</v>
      </c>
      <c r="AA351" s="149">
        <f t="shared" si="382"/>
        <v>2.4507513157265182</v>
      </c>
      <c r="AB351" s="149">
        <f t="shared" si="382"/>
        <v>2.4507513157265182</v>
      </c>
      <c r="AC351" s="149">
        <f t="shared" si="382"/>
        <v>2.4507513157265182</v>
      </c>
      <c r="AD351" s="149">
        <f t="shared" si="382"/>
        <v>2.4507513157265182</v>
      </c>
      <c r="AE351" s="149">
        <f t="shared" si="382"/>
        <v>2.4507513157265182</v>
      </c>
      <c r="AF351" s="149">
        <f t="shared" si="382"/>
        <v>2.4507513157265182</v>
      </c>
      <c r="AG351" s="149">
        <f t="shared" si="382"/>
        <v>2.4507513157265182</v>
      </c>
      <c r="AH351" s="149">
        <f t="shared" si="382"/>
        <v>2.4507513157265182</v>
      </c>
      <c r="AI351" s="149">
        <f t="shared" si="382"/>
        <v>2.4507513157265182</v>
      </c>
      <c r="AJ351" s="149">
        <f t="shared" si="382"/>
        <v>2.4507513157265182</v>
      </c>
      <c r="AK351" s="149">
        <f t="shared" si="382"/>
        <v>2.4507513157265182</v>
      </c>
      <c r="AL351" s="149">
        <f t="shared" si="382"/>
        <v>2.4507513157265182</v>
      </c>
      <c r="AM351" s="149">
        <f t="shared" si="382"/>
        <v>2.4507513157265182</v>
      </c>
      <c r="AN351" s="156"/>
      <c r="AO351" s="156"/>
    </row>
    <row r="352" spans="5:41" outlineLevel="1">
      <c r="E352" s="110" t="str">
        <f t="shared" si="369"/>
        <v>Draw down charge for enhancement capital expenditure in 2035</v>
      </c>
      <c r="F352" s="147">
        <f>Inputs!$X$4</f>
        <v>2035</v>
      </c>
      <c r="G352" s="69" t="str">
        <f>Inputs!G$54</f>
        <v>£m 2022/23p</v>
      </c>
      <c r="J352" s="149">
        <f t="shared" ref="J352:AM352" si="383">IF(J$4&lt;$F352, 0, IF(J$4 &lt; $F352 + INDEX($J333:$AM333, MATCH($F352, $J$4:$AM$4, 0 ) ), 1, 0 ) ) * INDEX($J334:$AM334,MATCH($F352, $J$4:$AM$4, 0) )</f>
        <v>0</v>
      </c>
      <c r="K352" s="149">
        <f t="shared" si="383"/>
        <v>0</v>
      </c>
      <c r="L352" s="149">
        <f t="shared" si="383"/>
        <v>0</v>
      </c>
      <c r="M352" s="149">
        <f t="shared" si="383"/>
        <v>0</v>
      </c>
      <c r="N352" s="149">
        <f t="shared" si="383"/>
        <v>0</v>
      </c>
      <c r="O352" s="149">
        <f t="shared" si="383"/>
        <v>0</v>
      </c>
      <c r="P352" s="149">
        <f t="shared" si="383"/>
        <v>0</v>
      </c>
      <c r="Q352" s="149">
        <f t="shared" si="383"/>
        <v>0</v>
      </c>
      <c r="R352" s="149">
        <f t="shared" si="383"/>
        <v>0</v>
      </c>
      <c r="S352" s="149">
        <f t="shared" si="383"/>
        <v>0</v>
      </c>
      <c r="T352" s="149">
        <f t="shared" si="383"/>
        <v>0</v>
      </c>
      <c r="U352" s="149">
        <f t="shared" si="383"/>
        <v>0</v>
      </c>
      <c r="V352" s="149">
        <f t="shared" si="383"/>
        <v>0</v>
      </c>
      <c r="W352" s="149">
        <f t="shared" si="383"/>
        <v>0</v>
      </c>
      <c r="X352" s="149">
        <f t="shared" si="383"/>
        <v>1.5570118490463585</v>
      </c>
      <c r="Y352" s="149">
        <f t="shared" si="383"/>
        <v>1.5570118490463585</v>
      </c>
      <c r="Z352" s="149">
        <f t="shared" si="383"/>
        <v>1.5570118490463585</v>
      </c>
      <c r="AA352" s="149">
        <f t="shared" si="383"/>
        <v>1.5570118490463585</v>
      </c>
      <c r="AB352" s="149">
        <f t="shared" si="383"/>
        <v>1.5570118490463585</v>
      </c>
      <c r="AC352" s="149">
        <f t="shared" si="383"/>
        <v>1.5570118490463585</v>
      </c>
      <c r="AD352" s="149">
        <f t="shared" si="383"/>
        <v>1.5570118490463585</v>
      </c>
      <c r="AE352" s="149">
        <f t="shared" si="383"/>
        <v>1.5570118490463585</v>
      </c>
      <c r="AF352" s="149">
        <f t="shared" si="383"/>
        <v>1.5570118490463585</v>
      </c>
      <c r="AG352" s="149">
        <f t="shared" si="383"/>
        <v>1.5570118490463585</v>
      </c>
      <c r="AH352" s="149">
        <f t="shared" si="383"/>
        <v>1.5570118490463585</v>
      </c>
      <c r="AI352" s="149">
        <f t="shared" si="383"/>
        <v>1.5570118490463585</v>
      </c>
      <c r="AJ352" s="149">
        <f t="shared" si="383"/>
        <v>1.5570118490463585</v>
      </c>
      <c r="AK352" s="149">
        <f t="shared" si="383"/>
        <v>1.5570118490463585</v>
      </c>
      <c r="AL352" s="149">
        <f t="shared" si="383"/>
        <v>1.5570118490463585</v>
      </c>
      <c r="AM352" s="149">
        <f t="shared" si="383"/>
        <v>1.5570118490463585</v>
      </c>
      <c r="AN352" s="156"/>
      <c r="AO352" s="156"/>
    </row>
    <row r="353" spans="5:41" outlineLevel="1">
      <c r="E353" s="110" t="str">
        <f t="shared" si="369"/>
        <v>Draw down charge for enhancement capital expenditure in 2036</v>
      </c>
      <c r="F353" s="147">
        <f>Inputs!$Y$4</f>
        <v>2036</v>
      </c>
      <c r="G353" s="69" t="str">
        <f>Inputs!G$54</f>
        <v>£m 2022/23p</v>
      </c>
      <c r="J353" s="149">
        <f t="shared" ref="J353:AM353" si="384">IF(J$4&lt;$F353, 0, IF(J$4 &lt; $F353 + INDEX($J333:$AM333, MATCH($F353, $J$4:$AM$4, 0 ) ), 1, 0 ) ) * INDEX($J334:$AM334,MATCH($F353, $J$4:$AM$4, 0) )</f>
        <v>0</v>
      </c>
      <c r="K353" s="149">
        <f t="shared" si="384"/>
        <v>0</v>
      </c>
      <c r="L353" s="149">
        <f t="shared" si="384"/>
        <v>0</v>
      </c>
      <c r="M353" s="149">
        <f t="shared" si="384"/>
        <v>0</v>
      </c>
      <c r="N353" s="149">
        <f t="shared" si="384"/>
        <v>0</v>
      </c>
      <c r="O353" s="149">
        <f t="shared" si="384"/>
        <v>0</v>
      </c>
      <c r="P353" s="149">
        <f t="shared" si="384"/>
        <v>0</v>
      </c>
      <c r="Q353" s="149">
        <f t="shared" si="384"/>
        <v>0</v>
      </c>
      <c r="R353" s="149">
        <f t="shared" si="384"/>
        <v>0</v>
      </c>
      <c r="S353" s="149">
        <f t="shared" si="384"/>
        <v>0</v>
      </c>
      <c r="T353" s="149">
        <f t="shared" si="384"/>
        <v>0</v>
      </c>
      <c r="U353" s="149">
        <f t="shared" si="384"/>
        <v>0</v>
      </c>
      <c r="V353" s="149">
        <f t="shared" si="384"/>
        <v>0</v>
      </c>
      <c r="W353" s="149">
        <f t="shared" si="384"/>
        <v>0</v>
      </c>
      <c r="X353" s="149">
        <f t="shared" si="384"/>
        <v>0</v>
      </c>
      <c r="Y353" s="149">
        <f t="shared" si="384"/>
        <v>0.50571453191002336</v>
      </c>
      <c r="Z353" s="149">
        <f t="shared" si="384"/>
        <v>0.50571453191002336</v>
      </c>
      <c r="AA353" s="149">
        <f t="shared" si="384"/>
        <v>0.50571453191002336</v>
      </c>
      <c r="AB353" s="149">
        <f t="shared" si="384"/>
        <v>0.50571453191002336</v>
      </c>
      <c r="AC353" s="149">
        <f t="shared" si="384"/>
        <v>0.50571453191002336</v>
      </c>
      <c r="AD353" s="149">
        <f t="shared" si="384"/>
        <v>0.50571453191002336</v>
      </c>
      <c r="AE353" s="149">
        <f t="shared" si="384"/>
        <v>0.50571453191002336</v>
      </c>
      <c r="AF353" s="149">
        <f t="shared" si="384"/>
        <v>0.50571453191002336</v>
      </c>
      <c r="AG353" s="149">
        <f t="shared" si="384"/>
        <v>0.50571453191002336</v>
      </c>
      <c r="AH353" s="149">
        <f t="shared" si="384"/>
        <v>0.50571453191002336</v>
      </c>
      <c r="AI353" s="149">
        <f t="shared" si="384"/>
        <v>0.50571453191002336</v>
      </c>
      <c r="AJ353" s="149">
        <f t="shared" si="384"/>
        <v>0.50571453191002336</v>
      </c>
      <c r="AK353" s="149">
        <f t="shared" si="384"/>
        <v>0.50571453191002336</v>
      </c>
      <c r="AL353" s="149">
        <f t="shared" si="384"/>
        <v>0.50571453191002336</v>
      </c>
      <c r="AM353" s="149">
        <f t="shared" si="384"/>
        <v>0.50571453191002336</v>
      </c>
      <c r="AN353" s="156"/>
      <c r="AO353" s="156"/>
    </row>
    <row r="354" spans="5:41" outlineLevel="1">
      <c r="E354" s="110" t="str">
        <f t="shared" si="369"/>
        <v>Draw down charge for enhancement capital expenditure in 2037</v>
      </c>
      <c r="F354" s="147">
        <f>Inputs!$Z$4</f>
        <v>2037</v>
      </c>
      <c r="G354" s="69" t="str">
        <f>Inputs!G$54</f>
        <v>£m 2022/23p</v>
      </c>
      <c r="J354" s="149">
        <f t="shared" ref="J354:AM354" si="385">IF(J$4&lt;$F354, 0, IF(J$4 &lt; $F354 + INDEX($J333:$AM333, MATCH($F354, $J$4:$AM$4, 0 ) ), 1, 0 ) ) * INDEX($J334:$AM334,MATCH($F354, $J$4:$AM$4, 0) )</f>
        <v>0</v>
      </c>
      <c r="K354" s="149">
        <f t="shared" si="385"/>
        <v>0</v>
      </c>
      <c r="L354" s="149">
        <f t="shared" si="385"/>
        <v>0</v>
      </c>
      <c r="M354" s="149">
        <f t="shared" si="385"/>
        <v>0</v>
      </c>
      <c r="N354" s="149">
        <f t="shared" si="385"/>
        <v>0</v>
      </c>
      <c r="O354" s="149">
        <f t="shared" si="385"/>
        <v>0</v>
      </c>
      <c r="P354" s="149">
        <f t="shared" si="385"/>
        <v>0</v>
      </c>
      <c r="Q354" s="149">
        <f t="shared" si="385"/>
        <v>0</v>
      </c>
      <c r="R354" s="149">
        <f t="shared" si="385"/>
        <v>0</v>
      </c>
      <c r="S354" s="149">
        <f t="shared" si="385"/>
        <v>0</v>
      </c>
      <c r="T354" s="149">
        <f t="shared" si="385"/>
        <v>0</v>
      </c>
      <c r="U354" s="149">
        <f t="shared" si="385"/>
        <v>0</v>
      </c>
      <c r="V354" s="149">
        <f t="shared" si="385"/>
        <v>0</v>
      </c>
      <c r="W354" s="149">
        <f t="shared" si="385"/>
        <v>0</v>
      </c>
      <c r="X354" s="149">
        <f t="shared" si="385"/>
        <v>0</v>
      </c>
      <c r="Y354" s="149">
        <f t="shared" si="385"/>
        <v>0</v>
      </c>
      <c r="Z354" s="149">
        <f t="shared" si="385"/>
        <v>0.79773043579815439</v>
      </c>
      <c r="AA354" s="149">
        <f t="shared" si="385"/>
        <v>0.79773043579815439</v>
      </c>
      <c r="AB354" s="149">
        <f t="shared" si="385"/>
        <v>0.79773043579815439</v>
      </c>
      <c r="AC354" s="149">
        <f t="shared" si="385"/>
        <v>0.79773043579815439</v>
      </c>
      <c r="AD354" s="149">
        <f t="shared" si="385"/>
        <v>0.79773043579815439</v>
      </c>
      <c r="AE354" s="149">
        <f t="shared" si="385"/>
        <v>0.79773043579815439</v>
      </c>
      <c r="AF354" s="149">
        <f t="shared" si="385"/>
        <v>0.79773043579815439</v>
      </c>
      <c r="AG354" s="149">
        <f t="shared" si="385"/>
        <v>0.79773043579815439</v>
      </c>
      <c r="AH354" s="149">
        <f t="shared" si="385"/>
        <v>0.79773043579815439</v>
      </c>
      <c r="AI354" s="149">
        <f t="shared" si="385"/>
        <v>0.79773043579815439</v>
      </c>
      <c r="AJ354" s="149">
        <f t="shared" si="385"/>
        <v>0.79773043579815439</v>
      </c>
      <c r="AK354" s="149">
        <f t="shared" si="385"/>
        <v>0.79773043579815439</v>
      </c>
      <c r="AL354" s="149">
        <f t="shared" si="385"/>
        <v>0.79773043579815439</v>
      </c>
      <c r="AM354" s="149">
        <f t="shared" si="385"/>
        <v>0.79773043579815439</v>
      </c>
      <c r="AN354" s="156"/>
      <c r="AO354" s="156"/>
    </row>
    <row r="355" spans="5:41" outlineLevel="1">
      <c r="E355" s="110" t="str">
        <f t="shared" si="369"/>
        <v>Draw down charge for enhancement capital expenditure in 2038</v>
      </c>
      <c r="F355" s="147">
        <f>Inputs!$AA$4</f>
        <v>2038</v>
      </c>
      <c r="G355" s="69" t="str">
        <f>Inputs!G$54</f>
        <v>£m 2022/23p</v>
      </c>
      <c r="J355" s="149">
        <f t="shared" ref="J355:AM355" si="386">IF(J$4&lt;$F355, 0, IF(J$4 &lt; $F355 + INDEX($J333:$AM333, MATCH($F355, $J$4:$AM$4, 0 ) ), 1, 0 ) ) * INDEX($J334:$AM334,MATCH($F355, $J$4:$AM$4, 0) )</f>
        <v>0</v>
      </c>
      <c r="K355" s="149">
        <f t="shared" si="386"/>
        <v>0</v>
      </c>
      <c r="L355" s="149">
        <f t="shared" si="386"/>
        <v>0</v>
      </c>
      <c r="M355" s="149">
        <f t="shared" si="386"/>
        <v>0</v>
      </c>
      <c r="N355" s="149">
        <f t="shared" si="386"/>
        <v>0</v>
      </c>
      <c r="O355" s="149">
        <f t="shared" si="386"/>
        <v>0</v>
      </c>
      <c r="P355" s="149">
        <f t="shared" si="386"/>
        <v>0</v>
      </c>
      <c r="Q355" s="149">
        <f t="shared" si="386"/>
        <v>0</v>
      </c>
      <c r="R355" s="149">
        <f t="shared" si="386"/>
        <v>0</v>
      </c>
      <c r="S355" s="149">
        <f t="shared" si="386"/>
        <v>0</v>
      </c>
      <c r="T355" s="149">
        <f t="shared" si="386"/>
        <v>0</v>
      </c>
      <c r="U355" s="149">
        <f t="shared" si="386"/>
        <v>0</v>
      </c>
      <c r="V355" s="149">
        <f t="shared" si="386"/>
        <v>0</v>
      </c>
      <c r="W355" s="149">
        <f t="shared" si="386"/>
        <v>0</v>
      </c>
      <c r="X355" s="149">
        <f t="shared" si="386"/>
        <v>0</v>
      </c>
      <c r="Y355" s="149">
        <f t="shared" si="386"/>
        <v>0</v>
      </c>
      <c r="Z355" s="149">
        <f t="shared" si="386"/>
        <v>0</v>
      </c>
      <c r="AA355" s="149">
        <f t="shared" si="386"/>
        <v>0.74841142831037344</v>
      </c>
      <c r="AB355" s="149">
        <f t="shared" si="386"/>
        <v>0.74841142831037344</v>
      </c>
      <c r="AC355" s="149">
        <f t="shared" si="386"/>
        <v>0.74841142831037344</v>
      </c>
      <c r="AD355" s="149">
        <f t="shared" si="386"/>
        <v>0.74841142831037344</v>
      </c>
      <c r="AE355" s="149">
        <f t="shared" si="386"/>
        <v>0.74841142831037344</v>
      </c>
      <c r="AF355" s="149">
        <f t="shared" si="386"/>
        <v>0.74841142831037344</v>
      </c>
      <c r="AG355" s="149">
        <f t="shared" si="386"/>
        <v>0.74841142831037344</v>
      </c>
      <c r="AH355" s="149">
        <f t="shared" si="386"/>
        <v>0.74841142831037344</v>
      </c>
      <c r="AI355" s="149">
        <f t="shared" si="386"/>
        <v>0.74841142831037344</v>
      </c>
      <c r="AJ355" s="149">
        <f t="shared" si="386"/>
        <v>0.74841142831037344</v>
      </c>
      <c r="AK355" s="149">
        <f t="shared" si="386"/>
        <v>0.74841142831037344</v>
      </c>
      <c r="AL355" s="149">
        <f t="shared" si="386"/>
        <v>0.74841142831037344</v>
      </c>
      <c r="AM355" s="149">
        <f t="shared" si="386"/>
        <v>0.74841142831037344</v>
      </c>
      <c r="AN355" s="156"/>
      <c r="AO355" s="156"/>
    </row>
    <row r="356" spans="5:41" outlineLevel="1">
      <c r="E356" s="110" t="str">
        <f t="shared" si="369"/>
        <v>Draw down charge for enhancement capital expenditure in 2039</v>
      </c>
      <c r="F356" s="147">
        <f>Inputs!$AB$4</f>
        <v>2039</v>
      </c>
      <c r="G356" s="69" t="str">
        <f>Inputs!G$54</f>
        <v>£m 2022/23p</v>
      </c>
      <c r="J356" s="149">
        <f t="shared" ref="J356:AM356" si="387">IF(J$4&lt;$F356, 0, IF(J$4 &lt; $F356 + INDEX($J333:$AM333, MATCH($F356, $J$4:$AM$4, 0 ) ), 1, 0 ) ) * INDEX($J334:$AM334,MATCH($F356, $J$4:$AM$4, 0) )</f>
        <v>0</v>
      </c>
      <c r="K356" s="149">
        <f t="shared" si="387"/>
        <v>0</v>
      </c>
      <c r="L356" s="149">
        <f t="shared" si="387"/>
        <v>0</v>
      </c>
      <c r="M356" s="149">
        <f t="shared" si="387"/>
        <v>0</v>
      </c>
      <c r="N356" s="149">
        <f t="shared" si="387"/>
        <v>0</v>
      </c>
      <c r="O356" s="149">
        <f t="shared" si="387"/>
        <v>0</v>
      </c>
      <c r="P356" s="149">
        <f t="shared" si="387"/>
        <v>0</v>
      </c>
      <c r="Q356" s="149">
        <f t="shared" si="387"/>
        <v>0</v>
      </c>
      <c r="R356" s="149">
        <f t="shared" si="387"/>
        <v>0</v>
      </c>
      <c r="S356" s="149">
        <f t="shared" si="387"/>
        <v>0</v>
      </c>
      <c r="T356" s="149">
        <f t="shared" si="387"/>
        <v>0</v>
      </c>
      <c r="U356" s="149">
        <f t="shared" si="387"/>
        <v>0</v>
      </c>
      <c r="V356" s="149">
        <f t="shared" si="387"/>
        <v>0</v>
      </c>
      <c r="W356" s="149">
        <f t="shared" si="387"/>
        <v>0</v>
      </c>
      <c r="X356" s="149">
        <f t="shared" si="387"/>
        <v>0</v>
      </c>
      <c r="Y356" s="149">
        <f t="shared" si="387"/>
        <v>0</v>
      </c>
      <c r="Z356" s="149">
        <f t="shared" si="387"/>
        <v>0</v>
      </c>
      <c r="AA356" s="149">
        <f t="shared" si="387"/>
        <v>0</v>
      </c>
      <c r="AB356" s="149">
        <f t="shared" si="387"/>
        <v>0.74950175396265739</v>
      </c>
      <c r="AC356" s="149">
        <f t="shared" si="387"/>
        <v>0.74950175396265739</v>
      </c>
      <c r="AD356" s="149">
        <f t="shared" si="387"/>
        <v>0.74950175396265739</v>
      </c>
      <c r="AE356" s="149">
        <f t="shared" si="387"/>
        <v>0.74950175396265739</v>
      </c>
      <c r="AF356" s="149">
        <f t="shared" si="387"/>
        <v>0.74950175396265739</v>
      </c>
      <c r="AG356" s="149">
        <f t="shared" si="387"/>
        <v>0.74950175396265739</v>
      </c>
      <c r="AH356" s="149">
        <f t="shared" si="387"/>
        <v>0.74950175396265739</v>
      </c>
      <c r="AI356" s="149">
        <f t="shared" si="387"/>
        <v>0.74950175396265739</v>
      </c>
      <c r="AJ356" s="149">
        <f t="shared" si="387"/>
        <v>0.74950175396265739</v>
      </c>
      <c r="AK356" s="149">
        <f t="shared" si="387"/>
        <v>0.74950175396265739</v>
      </c>
      <c r="AL356" s="149">
        <f t="shared" si="387"/>
        <v>0.74950175396265739</v>
      </c>
      <c r="AM356" s="149">
        <f t="shared" si="387"/>
        <v>0.74950175396265739</v>
      </c>
      <c r="AN356" s="156"/>
      <c r="AO356" s="156"/>
    </row>
    <row r="357" spans="5:41" outlineLevel="1">
      <c r="E357" s="110" t="str">
        <f t="shared" si="369"/>
        <v>Draw down charge for enhancement capital expenditure in 2040</v>
      </c>
      <c r="F357" s="147">
        <f>Inputs!$AC$4</f>
        <v>2040</v>
      </c>
      <c r="G357" s="69" t="str">
        <f>Inputs!G$54</f>
        <v>£m 2022/23p</v>
      </c>
      <c r="J357" s="149">
        <f t="shared" ref="J357:AM357" si="388">IF(J$4&lt;$F357, 0, IF(J$4 &lt; $F357 + INDEX($J333:$AM333, MATCH($F357, $J$4:$AM$4, 0 ) ), 1, 0 ) ) * INDEX($J334:$AM334,MATCH($F357, $J$4:$AM$4, 0) )</f>
        <v>0</v>
      </c>
      <c r="K357" s="149">
        <f t="shared" si="388"/>
        <v>0</v>
      </c>
      <c r="L357" s="149">
        <f t="shared" si="388"/>
        <v>0</v>
      </c>
      <c r="M357" s="149">
        <f t="shared" si="388"/>
        <v>0</v>
      </c>
      <c r="N357" s="149">
        <f t="shared" si="388"/>
        <v>0</v>
      </c>
      <c r="O357" s="149">
        <f t="shared" si="388"/>
        <v>0</v>
      </c>
      <c r="P357" s="149">
        <f t="shared" si="388"/>
        <v>0</v>
      </c>
      <c r="Q357" s="149">
        <f t="shared" si="388"/>
        <v>0</v>
      </c>
      <c r="R357" s="149">
        <f t="shared" si="388"/>
        <v>0</v>
      </c>
      <c r="S357" s="149">
        <f t="shared" si="388"/>
        <v>0</v>
      </c>
      <c r="T357" s="149">
        <f t="shared" si="388"/>
        <v>0</v>
      </c>
      <c r="U357" s="149">
        <f t="shared" si="388"/>
        <v>0</v>
      </c>
      <c r="V357" s="149">
        <f t="shared" si="388"/>
        <v>0</v>
      </c>
      <c r="W357" s="149">
        <f t="shared" si="388"/>
        <v>0</v>
      </c>
      <c r="X357" s="149">
        <f t="shared" si="388"/>
        <v>0</v>
      </c>
      <c r="Y357" s="149">
        <f t="shared" si="388"/>
        <v>0</v>
      </c>
      <c r="Z357" s="149">
        <f t="shared" si="388"/>
        <v>0</v>
      </c>
      <c r="AA357" s="149">
        <f t="shared" si="388"/>
        <v>0</v>
      </c>
      <c r="AB357" s="149">
        <f t="shared" si="388"/>
        <v>0</v>
      </c>
      <c r="AC357" s="149">
        <f t="shared" si="388"/>
        <v>1.1352520301845637</v>
      </c>
      <c r="AD357" s="149">
        <f t="shared" si="388"/>
        <v>1.1352520301845637</v>
      </c>
      <c r="AE357" s="149">
        <f t="shared" si="388"/>
        <v>1.1352520301845637</v>
      </c>
      <c r="AF357" s="149">
        <f t="shared" si="388"/>
        <v>1.1352520301845637</v>
      </c>
      <c r="AG357" s="149">
        <f t="shared" si="388"/>
        <v>1.1352520301845637</v>
      </c>
      <c r="AH357" s="149">
        <f t="shared" si="388"/>
        <v>1.1352520301845637</v>
      </c>
      <c r="AI357" s="149">
        <f t="shared" si="388"/>
        <v>1.1352520301845637</v>
      </c>
      <c r="AJ357" s="149">
        <f t="shared" si="388"/>
        <v>1.1352520301845637</v>
      </c>
      <c r="AK357" s="149">
        <f t="shared" si="388"/>
        <v>1.1352520301845637</v>
      </c>
      <c r="AL357" s="149">
        <f t="shared" si="388"/>
        <v>1.1352520301845637</v>
      </c>
      <c r="AM357" s="149">
        <f t="shared" si="388"/>
        <v>1.1352520301845637</v>
      </c>
      <c r="AN357" s="156"/>
      <c r="AO357" s="156"/>
    </row>
    <row r="358" spans="5:41" outlineLevel="1">
      <c r="E358" s="110" t="str">
        <f t="shared" si="369"/>
        <v>Draw down charge for enhancement capital expenditure in 2041</v>
      </c>
      <c r="F358" s="147">
        <f>Inputs!$AD$4</f>
        <v>2041</v>
      </c>
      <c r="G358" s="69" t="str">
        <f>Inputs!G$54</f>
        <v>£m 2022/23p</v>
      </c>
      <c r="J358" s="149">
        <f t="shared" ref="J358:AM358" si="389">IF(J$4&lt;$F358, 0, IF(J$4 &lt; $F358 + INDEX($J333:$AM333, MATCH($F358, $J$4:$AM$4, 0 ) ), 1, 0 ) ) * INDEX($J334:$AM334,MATCH($F358, $J$4:$AM$4, 0) )</f>
        <v>0</v>
      </c>
      <c r="K358" s="149">
        <f t="shared" si="389"/>
        <v>0</v>
      </c>
      <c r="L358" s="149">
        <f t="shared" si="389"/>
        <v>0</v>
      </c>
      <c r="M358" s="149">
        <f t="shared" si="389"/>
        <v>0</v>
      </c>
      <c r="N358" s="149">
        <f t="shared" si="389"/>
        <v>0</v>
      </c>
      <c r="O358" s="149">
        <f t="shared" si="389"/>
        <v>0</v>
      </c>
      <c r="P358" s="149">
        <f t="shared" si="389"/>
        <v>0</v>
      </c>
      <c r="Q358" s="149">
        <f t="shared" si="389"/>
        <v>0</v>
      </c>
      <c r="R358" s="149">
        <f t="shared" si="389"/>
        <v>0</v>
      </c>
      <c r="S358" s="149">
        <f t="shared" si="389"/>
        <v>0</v>
      </c>
      <c r="T358" s="149">
        <f t="shared" si="389"/>
        <v>0</v>
      </c>
      <c r="U358" s="149">
        <f t="shared" si="389"/>
        <v>0</v>
      </c>
      <c r="V358" s="149">
        <f t="shared" si="389"/>
        <v>0</v>
      </c>
      <c r="W358" s="149">
        <f t="shared" si="389"/>
        <v>0</v>
      </c>
      <c r="X358" s="149">
        <f t="shared" si="389"/>
        <v>0</v>
      </c>
      <c r="Y358" s="149">
        <f t="shared" si="389"/>
        <v>0</v>
      </c>
      <c r="Z358" s="149">
        <f t="shared" si="389"/>
        <v>0</v>
      </c>
      <c r="AA358" s="149">
        <f t="shared" si="389"/>
        <v>0</v>
      </c>
      <c r="AB358" s="149">
        <f t="shared" si="389"/>
        <v>0</v>
      </c>
      <c r="AC358" s="149">
        <f t="shared" si="389"/>
        <v>0</v>
      </c>
      <c r="AD358" s="149">
        <f t="shared" si="389"/>
        <v>0.93937220666638332</v>
      </c>
      <c r="AE358" s="149">
        <f t="shared" si="389"/>
        <v>0.93937220666638332</v>
      </c>
      <c r="AF358" s="149">
        <f t="shared" si="389"/>
        <v>0.93937220666638332</v>
      </c>
      <c r="AG358" s="149">
        <f t="shared" si="389"/>
        <v>0.93937220666638332</v>
      </c>
      <c r="AH358" s="149">
        <f t="shared" si="389"/>
        <v>0.93937220666638332</v>
      </c>
      <c r="AI358" s="149">
        <f t="shared" si="389"/>
        <v>0.93937220666638332</v>
      </c>
      <c r="AJ358" s="149">
        <f t="shared" si="389"/>
        <v>0.93937220666638332</v>
      </c>
      <c r="AK358" s="149">
        <f t="shared" si="389"/>
        <v>0.93937220666638332</v>
      </c>
      <c r="AL358" s="149">
        <f t="shared" si="389"/>
        <v>0.93937220666638332</v>
      </c>
      <c r="AM358" s="149">
        <f t="shared" si="389"/>
        <v>0.93937220666638332</v>
      </c>
      <c r="AN358" s="156"/>
      <c r="AO358" s="156"/>
    </row>
    <row r="359" spans="5:41" outlineLevel="1">
      <c r="E359" s="110" t="str">
        <f t="shared" si="369"/>
        <v>Draw down charge for enhancement capital expenditure in 2042</v>
      </c>
      <c r="F359" s="147">
        <f>Inputs!$AE$4</f>
        <v>2042</v>
      </c>
      <c r="G359" s="69" t="str">
        <f>Inputs!G$54</f>
        <v>£m 2022/23p</v>
      </c>
      <c r="J359" s="149">
        <f t="shared" ref="J359:AM359" si="390">IF(J$4&lt;$F359, 0, IF(J$4 &lt; $F359 + INDEX($J333:$AM333, MATCH($F359, $J$4:$AM$4, 0 ) ), 1, 0 ) ) * INDEX($J334:$AM334,MATCH($F359, $J$4:$AM$4, 0) )</f>
        <v>0</v>
      </c>
      <c r="K359" s="149">
        <f t="shared" si="390"/>
        <v>0</v>
      </c>
      <c r="L359" s="149">
        <f t="shared" si="390"/>
        <v>0</v>
      </c>
      <c r="M359" s="149">
        <f t="shared" si="390"/>
        <v>0</v>
      </c>
      <c r="N359" s="149">
        <f t="shared" si="390"/>
        <v>0</v>
      </c>
      <c r="O359" s="149">
        <f t="shared" si="390"/>
        <v>0</v>
      </c>
      <c r="P359" s="149">
        <f t="shared" si="390"/>
        <v>0</v>
      </c>
      <c r="Q359" s="149">
        <f t="shared" si="390"/>
        <v>0</v>
      </c>
      <c r="R359" s="149">
        <f t="shared" si="390"/>
        <v>0</v>
      </c>
      <c r="S359" s="149">
        <f t="shared" si="390"/>
        <v>0</v>
      </c>
      <c r="T359" s="149">
        <f t="shared" si="390"/>
        <v>0</v>
      </c>
      <c r="U359" s="149">
        <f t="shared" si="390"/>
        <v>0</v>
      </c>
      <c r="V359" s="149">
        <f t="shared" si="390"/>
        <v>0</v>
      </c>
      <c r="W359" s="149">
        <f t="shared" si="390"/>
        <v>0</v>
      </c>
      <c r="X359" s="149">
        <f t="shared" si="390"/>
        <v>0</v>
      </c>
      <c r="Y359" s="149">
        <f t="shared" si="390"/>
        <v>0</v>
      </c>
      <c r="Z359" s="149">
        <f t="shared" si="390"/>
        <v>0</v>
      </c>
      <c r="AA359" s="149">
        <f t="shared" si="390"/>
        <v>0</v>
      </c>
      <c r="AB359" s="149">
        <f t="shared" si="390"/>
        <v>0</v>
      </c>
      <c r="AC359" s="149">
        <f t="shared" si="390"/>
        <v>0</v>
      </c>
      <c r="AD359" s="149">
        <f t="shared" si="390"/>
        <v>0</v>
      </c>
      <c r="AE359" s="149">
        <f t="shared" si="390"/>
        <v>1.0657095815767101</v>
      </c>
      <c r="AF359" s="149">
        <f t="shared" si="390"/>
        <v>1.0657095815767101</v>
      </c>
      <c r="AG359" s="149">
        <f t="shared" si="390"/>
        <v>1.0657095815767101</v>
      </c>
      <c r="AH359" s="149">
        <f t="shared" si="390"/>
        <v>1.0657095815767101</v>
      </c>
      <c r="AI359" s="149">
        <f t="shared" si="390"/>
        <v>1.0657095815767101</v>
      </c>
      <c r="AJ359" s="149">
        <f t="shared" si="390"/>
        <v>1.0657095815767101</v>
      </c>
      <c r="AK359" s="149">
        <f t="shared" si="390"/>
        <v>1.0657095815767101</v>
      </c>
      <c r="AL359" s="149">
        <f t="shared" si="390"/>
        <v>1.0657095815767101</v>
      </c>
      <c r="AM359" s="149">
        <f t="shared" si="390"/>
        <v>1.0657095815767101</v>
      </c>
      <c r="AN359" s="156"/>
      <c r="AO359" s="156"/>
    </row>
    <row r="360" spans="5:41" outlineLevel="1">
      <c r="E360" s="110" t="str">
        <f t="shared" si="369"/>
        <v>Draw down charge for enhancement capital expenditure in 2043</v>
      </c>
      <c r="F360" s="147">
        <f>Inputs!$AF$4</f>
        <v>2043</v>
      </c>
      <c r="G360" s="69" t="str">
        <f>Inputs!G$54</f>
        <v>£m 2022/23p</v>
      </c>
      <c r="J360" s="149">
        <f t="shared" ref="J360:AM360" si="391">IF(J$4&lt;$F360, 0, IF(J$4 &lt; $F360 + INDEX($J333:$AM333, MATCH($F360, $J$4:$AM$4, 0 ) ), 1, 0 ) ) * INDEX($J334:$AM334,MATCH($F360, $J$4:$AM$4, 0) )</f>
        <v>0</v>
      </c>
      <c r="K360" s="149">
        <f t="shared" si="391"/>
        <v>0</v>
      </c>
      <c r="L360" s="149">
        <f t="shared" si="391"/>
        <v>0</v>
      </c>
      <c r="M360" s="149">
        <f t="shared" si="391"/>
        <v>0</v>
      </c>
      <c r="N360" s="149">
        <f t="shared" si="391"/>
        <v>0</v>
      </c>
      <c r="O360" s="149">
        <f t="shared" si="391"/>
        <v>0</v>
      </c>
      <c r="P360" s="149">
        <f t="shared" si="391"/>
        <v>0</v>
      </c>
      <c r="Q360" s="149">
        <f t="shared" si="391"/>
        <v>0</v>
      </c>
      <c r="R360" s="149">
        <f t="shared" si="391"/>
        <v>0</v>
      </c>
      <c r="S360" s="149">
        <f t="shared" si="391"/>
        <v>0</v>
      </c>
      <c r="T360" s="149">
        <f t="shared" si="391"/>
        <v>0</v>
      </c>
      <c r="U360" s="149">
        <f t="shared" si="391"/>
        <v>0</v>
      </c>
      <c r="V360" s="149">
        <f t="shared" si="391"/>
        <v>0</v>
      </c>
      <c r="W360" s="149">
        <f t="shared" si="391"/>
        <v>0</v>
      </c>
      <c r="X360" s="149">
        <f t="shared" si="391"/>
        <v>0</v>
      </c>
      <c r="Y360" s="149">
        <f t="shared" si="391"/>
        <v>0</v>
      </c>
      <c r="Z360" s="149">
        <f t="shared" si="391"/>
        <v>0</v>
      </c>
      <c r="AA360" s="149">
        <f t="shared" si="391"/>
        <v>0</v>
      </c>
      <c r="AB360" s="149">
        <f t="shared" si="391"/>
        <v>0</v>
      </c>
      <c r="AC360" s="149">
        <f t="shared" si="391"/>
        <v>0</v>
      </c>
      <c r="AD360" s="149">
        <f t="shared" si="391"/>
        <v>0</v>
      </c>
      <c r="AE360" s="149">
        <f t="shared" si="391"/>
        <v>0</v>
      </c>
      <c r="AF360" s="149">
        <f t="shared" si="391"/>
        <v>1.088111517333501</v>
      </c>
      <c r="AG360" s="149">
        <f t="shared" si="391"/>
        <v>1.088111517333501</v>
      </c>
      <c r="AH360" s="149">
        <f t="shared" si="391"/>
        <v>1.088111517333501</v>
      </c>
      <c r="AI360" s="149">
        <f t="shared" si="391"/>
        <v>1.088111517333501</v>
      </c>
      <c r="AJ360" s="149">
        <f t="shared" si="391"/>
        <v>1.088111517333501</v>
      </c>
      <c r="AK360" s="149">
        <f t="shared" si="391"/>
        <v>1.088111517333501</v>
      </c>
      <c r="AL360" s="149">
        <f t="shared" si="391"/>
        <v>1.088111517333501</v>
      </c>
      <c r="AM360" s="149">
        <f t="shared" si="391"/>
        <v>1.088111517333501</v>
      </c>
      <c r="AN360" s="156"/>
      <c r="AO360" s="156"/>
    </row>
    <row r="361" spans="5:41" outlineLevel="1">
      <c r="E361" s="110" t="str">
        <f t="shared" si="369"/>
        <v>Draw down charge for enhancement capital expenditure in 2044</v>
      </c>
      <c r="F361" s="147">
        <f>Inputs!$AG$4</f>
        <v>2044</v>
      </c>
      <c r="G361" s="69" t="str">
        <f>Inputs!G$54</f>
        <v>£m 2022/23p</v>
      </c>
      <c r="J361" s="149">
        <f t="shared" ref="J361:AM361" si="392">IF(J$4&lt;$F361, 0, IF(J$4 &lt; $F361 + INDEX($J333:$AM333, MATCH($F361, $J$4:$AM$4, 0 ) ), 1, 0 ) ) * INDEX($J334:$AM334,MATCH($F361, $J$4:$AM$4, 0) )</f>
        <v>0</v>
      </c>
      <c r="K361" s="149">
        <f t="shared" si="392"/>
        <v>0</v>
      </c>
      <c r="L361" s="149">
        <f t="shared" si="392"/>
        <v>0</v>
      </c>
      <c r="M361" s="149">
        <f t="shared" si="392"/>
        <v>0</v>
      </c>
      <c r="N361" s="149">
        <f t="shared" si="392"/>
        <v>0</v>
      </c>
      <c r="O361" s="149">
        <f t="shared" si="392"/>
        <v>0</v>
      </c>
      <c r="P361" s="149">
        <f t="shared" si="392"/>
        <v>0</v>
      </c>
      <c r="Q361" s="149">
        <f t="shared" si="392"/>
        <v>0</v>
      </c>
      <c r="R361" s="149">
        <f t="shared" si="392"/>
        <v>0</v>
      </c>
      <c r="S361" s="149">
        <f t="shared" si="392"/>
        <v>0</v>
      </c>
      <c r="T361" s="149">
        <f t="shared" si="392"/>
        <v>0</v>
      </c>
      <c r="U361" s="149">
        <f t="shared" si="392"/>
        <v>0</v>
      </c>
      <c r="V361" s="149">
        <f t="shared" si="392"/>
        <v>0</v>
      </c>
      <c r="W361" s="149">
        <f t="shared" si="392"/>
        <v>0</v>
      </c>
      <c r="X361" s="149">
        <f t="shared" si="392"/>
        <v>0</v>
      </c>
      <c r="Y361" s="149">
        <f t="shared" si="392"/>
        <v>0</v>
      </c>
      <c r="Z361" s="149">
        <f t="shared" si="392"/>
        <v>0</v>
      </c>
      <c r="AA361" s="149">
        <f t="shared" si="392"/>
        <v>0</v>
      </c>
      <c r="AB361" s="149">
        <f t="shared" si="392"/>
        <v>0</v>
      </c>
      <c r="AC361" s="149">
        <f t="shared" si="392"/>
        <v>0</v>
      </c>
      <c r="AD361" s="149">
        <f t="shared" si="392"/>
        <v>0</v>
      </c>
      <c r="AE361" s="149">
        <f t="shared" si="392"/>
        <v>0</v>
      </c>
      <c r="AF361" s="149">
        <f t="shared" si="392"/>
        <v>0</v>
      </c>
      <c r="AG361" s="149">
        <f t="shared" si="392"/>
        <v>1.3974865554884508</v>
      </c>
      <c r="AH361" s="149">
        <f t="shared" si="392"/>
        <v>1.3974865554884508</v>
      </c>
      <c r="AI361" s="149">
        <f t="shared" si="392"/>
        <v>1.3974865554884508</v>
      </c>
      <c r="AJ361" s="149">
        <f t="shared" si="392"/>
        <v>1.3974865554884508</v>
      </c>
      <c r="AK361" s="149">
        <f t="shared" si="392"/>
        <v>1.3974865554884508</v>
      </c>
      <c r="AL361" s="149">
        <f t="shared" si="392"/>
        <v>1.3974865554884508</v>
      </c>
      <c r="AM361" s="149">
        <f t="shared" si="392"/>
        <v>1.3974865554884508</v>
      </c>
      <c r="AN361" s="156"/>
      <c r="AO361" s="156"/>
    </row>
    <row r="362" spans="5:41" outlineLevel="1">
      <c r="E362" s="110" t="str">
        <f t="shared" si="369"/>
        <v>Draw down charge for enhancement capital expenditure in 2045</v>
      </c>
      <c r="F362" s="147">
        <f>Inputs!$AH$4</f>
        <v>2045</v>
      </c>
      <c r="G362" s="69" t="str">
        <f>Inputs!G$54</f>
        <v>£m 2022/23p</v>
      </c>
      <c r="J362" s="149">
        <f t="shared" ref="J362:AM362" si="393">IF(J$4&lt;$F362, 0, IF(J$4 &lt; $F362 + INDEX($J333:$AM333, MATCH($F362, $J$4:$AM$4, 0 ) ), 1, 0 ) ) * INDEX($J334:$AM334,MATCH($F362, $J$4:$AM$4, 0) )</f>
        <v>0</v>
      </c>
      <c r="K362" s="149">
        <f t="shared" si="393"/>
        <v>0</v>
      </c>
      <c r="L362" s="149">
        <f t="shared" si="393"/>
        <v>0</v>
      </c>
      <c r="M362" s="149">
        <f t="shared" si="393"/>
        <v>0</v>
      </c>
      <c r="N362" s="149">
        <f t="shared" si="393"/>
        <v>0</v>
      </c>
      <c r="O362" s="149">
        <f t="shared" si="393"/>
        <v>0</v>
      </c>
      <c r="P362" s="149">
        <f t="shared" si="393"/>
        <v>0</v>
      </c>
      <c r="Q362" s="149">
        <f t="shared" si="393"/>
        <v>0</v>
      </c>
      <c r="R362" s="149">
        <f t="shared" si="393"/>
        <v>0</v>
      </c>
      <c r="S362" s="149">
        <f t="shared" si="393"/>
        <v>0</v>
      </c>
      <c r="T362" s="149">
        <f t="shared" si="393"/>
        <v>0</v>
      </c>
      <c r="U362" s="149">
        <f t="shared" si="393"/>
        <v>0</v>
      </c>
      <c r="V362" s="149">
        <f t="shared" si="393"/>
        <v>0</v>
      </c>
      <c r="W362" s="149">
        <f t="shared" si="393"/>
        <v>0</v>
      </c>
      <c r="X362" s="149">
        <f t="shared" si="393"/>
        <v>0</v>
      </c>
      <c r="Y362" s="149">
        <f t="shared" si="393"/>
        <v>0</v>
      </c>
      <c r="Z362" s="149">
        <f t="shared" si="393"/>
        <v>0</v>
      </c>
      <c r="AA362" s="149">
        <f t="shared" si="393"/>
        <v>0</v>
      </c>
      <c r="AB362" s="149">
        <f t="shared" si="393"/>
        <v>0</v>
      </c>
      <c r="AC362" s="149">
        <f t="shared" si="393"/>
        <v>0</v>
      </c>
      <c r="AD362" s="149">
        <f t="shared" si="393"/>
        <v>0</v>
      </c>
      <c r="AE362" s="149">
        <f t="shared" si="393"/>
        <v>0</v>
      </c>
      <c r="AF362" s="149">
        <f t="shared" si="393"/>
        <v>0</v>
      </c>
      <c r="AG362" s="149">
        <f t="shared" si="393"/>
        <v>0</v>
      </c>
      <c r="AH362" s="149">
        <f t="shared" si="393"/>
        <v>0.67472523232617476</v>
      </c>
      <c r="AI362" s="149">
        <f t="shared" si="393"/>
        <v>0.67472523232617476</v>
      </c>
      <c r="AJ362" s="149">
        <f t="shared" si="393"/>
        <v>0.67472523232617476</v>
      </c>
      <c r="AK362" s="149">
        <f t="shared" si="393"/>
        <v>0.67472523232617476</v>
      </c>
      <c r="AL362" s="149">
        <f t="shared" si="393"/>
        <v>0.67472523232617476</v>
      </c>
      <c r="AM362" s="149">
        <f t="shared" si="393"/>
        <v>0.67472523232617476</v>
      </c>
      <c r="AN362" s="156"/>
      <c r="AO362" s="156"/>
    </row>
    <row r="363" spans="5:41" outlineLevel="1">
      <c r="E363" s="110" t="str">
        <f t="shared" si="369"/>
        <v>Draw down charge for enhancement capital expenditure in 2046</v>
      </c>
      <c r="F363" s="147">
        <f>Inputs!$AI$4</f>
        <v>2046</v>
      </c>
      <c r="G363" s="69" t="str">
        <f>Inputs!G$54</f>
        <v>£m 2022/23p</v>
      </c>
      <c r="J363" s="149">
        <f t="shared" ref="J363:AM363" si="394">IF(J$4&lt;$F363, 0, IF(J$4 &lt; $F363 + INDEX($J333:$AM333, MATCH($F363, $J$4:$AM$4, 0 ) ), 1, 0 ) ) * INDEX($J334:$AM334,MATCH($F363, $J$4:$AM$4, 0) )</f>
        <v>0</v>
      </c>
      <c r="K363" s="149">
        <f t="shared" si="394"/>
        <v>0</v>
      </c>
      <c r="L363" s="149">
        <f t="shared" si="394"/>
        <v>0</v>
      </c>
      <c r="M363" s="149">
        <f t="shared" si="394"/>
        <v>0</v>
      </c>
      <c r="N363" s="149">
        <f t="shared" si="394"/>
        <v>0</v>
      </c>
      <c r="O363" s="149">
        <f t="shared" si="394"/>
        <v>0</v>
      </c>
      <c r="P363" s="149">
        <f t="shared" si="394"/>
        <v>0</v>
      </c>
      <c r="Q363" s="149">
        <f t="shared" si="394"/>
        <v>0</v>
      </c>
      <c r="R363" s="149">
        <f t="shared" si="394"/>
        <v>0</v>
      </c>
      <c r="S363" s="149">
        <f t="shared" si="394"/>
        <v>0</v>
      </c>
      <c r="T363" s="149">
        <f t="shared" si="394"/>
        <v>0</v>
      </c>
      <c r="U363" s="149">
        <f t="shared" si="394"/>
        <v>0</v>
      </c>
      <c r="V363" s="149">
        <f t="shared" si="394"/>
        <v>0</v>
      </c>
      <c r="W363" s="149">
        <f t="shared" si="394"/>
        <v>0</v>
      </c>
      <c r="X363" s="149">
        <f t="shared" si="394"/>
        <v>0</v>
      </c>
      <c r="Y363" s="149">
        <f t="shared" si="394"/>
        <v>0</v>
      </c>
      <c r="Z363" s="149">
        <f t="shared" si="394"/>
        <v>0</v>
      </c>
      <c r="AA363" s="149">
        <f t="shared" si="394"/>
        <v>0</v>
      </c>
      <c r="AB363" s="149">
        <f t="shared" si="394"/>
        <v>0</v>
      </c>
      <c r="AC363" s="149">
        <f t="shared" si="394"/>
        <v>0</v>
      </c>
      <c r="AD363" s="149">
        <f t="shared" si="394"/>
        <v>0</v>
      </c>
      <c r="AE363" s="149">
        <f t="shared" si="394"/>
        <v>0</v>
      </c>
      <c r="AF363" s="149">
        <f t="shared" si="394"/>
        <v>0</v>
      </c>
      <c r="AG363" s="149">
        <f t="shared" si="394"/>
        <v>0</v>
      </c>
      <c r="AH363" s="149">
        <f t="shared" si="394"/>
        <v>0</v>
      </c>
      <c r="AI363" s="149">
        <f t="shared" si="394"/>
        <v>0.94894641795682766</v>
      </c>
      <c r="AJ363" s="149">
        <f t="shared" si="394"/>
        <v>0.94894641795682766</v>
      </c>
      <c r="AK363" s="149">
        <f t="shared" si="394"/>
        <v>0.94894641795682766</v>
      </c>
      <c r="AL363" s="149">
        <f t="shared" si="394"/>
        <v>0.94894641795682766</v>
      </c>
      <c r="AM363" s="149">
        <f t="shared" si="394"/>
        <v>0.94894641795682766</v>
      </c>
      <c r="AN363" s="156"/>
      <c r="AO363" s="156"/>
    </row>
    <row r="364" spans="5:41" outlineLevel="1">
      <c r="E364" s="110" t="str">
        <f t="shared" si="369"/>
        <v>Draw down charge for enhancement capital expenditure in 2047</v>
      </c>
      <c r="F364" s="147">
        <f>Inputs!$AJ$4</f>
        <v>2047</v>
      </c>
      <c r="G364" s="69" t="str">
        <f>Inputs!G$54</f>
        <v>£m 2022/23p</v>
      </c>
      <c r="J364" s="149">
        <f t="shared" ref="J364:AM364" si="395">IF(J$4&lt;$F364, 0, IF(J$4 &lt; $F364 + INDEX($J333:$AM333, MATCH($F364, $J$4:$AM$4, 0 ) ), 1, 0 ) ) * INDEX($J334:$AM334,MATCH($F364, $J$4:$AM$4, 0) )</f>
        <v>0</v>
      </c>
      <c r="K364" s="149">
        <f t="shared" si="395"/>
        <v>0</v>
      </c>
      <c r="L364" s="149">
        <f t="shared" si="395"/>
        <v>0</v>
      </c>
      <c r="M364" s="149">
        <f t="shared" si="395"/>
        <v>0</v>
      </c>
      <c r="N364" s="149">
        <f t="shared" si="395"/>
        <v>0</v>
      </c>
      <c r="O364" s="149">
        <f t="shared" si="395"/>
        <v>0</v>
      </c>
      <c r="P364" s="149">
        <f t="shared" si="395"/>
        <v>0</v>
      </c>
      <c r="Q364" s="149">
        <f t="shared" si="395"/>
        <v>0</v>
      </c>
      <c r="R364" s="149">
        <f t="shared" si="395"/>
        <v>0</v>
      </c>
      <c r="S364" s="149">
        <f t="shared" si="395"/>
        <v>0</v>
      </c>
      <c r="T364" s="149">
        <f t="shared" si="395"/>
        <v>0</v>
      </c>
      <c r="U364" s="149">
        <f t="shared" si="395"/>
        <v>0</v>
      </c>
      <c r="V364" s="149">
        <f t="shared" si="395"/>
        <v>0</v>
      </c>
      <c r="W364" s="149">
        <f t="shared" si="395"/>
        <v>0</v>
      </c>
      <c r="X364" s="149">
        <f t="shared" si="395"/>
        <v>0</v>
      </c>
      <c r="Y364" s="149">
        <f t="shared" si="395"/>
        <v>0</v>
      </c>
      <c r="Z364" s="149">
        <f t="shared" si="395"/>
        <v>0</v>
      </c>
      <c r="AA364" s="149">
        <f t="shared" si="395"/>
        <v>0</v>
      </c>
      <c r="AB364" s="149">
        <f t="shared" si="395"/>
        <v>0</v>
      </c>
      <c r="AC364" s="149">
        <f t="shared" si="395"/>
        <v>0</v>
      </c>
      <c r="AD364" s="149">
        <f t="shared" si="395"/>
        <v>0</v>
      </c>
      <c r="AE364" s="149">
        <f t="shared" si="395"/>
        <v>0</v>
      </c>
      <c r="AF364" s="149">
        <f t="shared" si="395"/>
        <v>0</v>
      </c>
      <c r="AG364" s="149">
        <f t="shared" si="395"/>
        <v>0</v>
      </c>
      <c r="AH364" s="149">
        <f t="shared" si="395"/>
        <v>0</v>
      </c>
      <c r="AI364" s="149">
        <f t="shared" si="395"/>
        <v>0</v>
      </c>
      <c r="AJ364" s="149">
        <f t="shared" si="395"/>
        <v>1.220346718467394</v>
      </c>
      <c r="AK364" s="149">
        <f t="shared" si="395"/>
        <v>1.220346718467394</v>
      </c>
      <c r="AL364" s="149">
        <f t="shared" si="395"/>
        <v>1.220346718467394</v>
      </c>
      <c r="AM364" s="149">
        <f t="shared" si="395"/>
        <v>1.220346718467394</v>
      </c>
      <c r="AN364" s="156"/>
      <c r="AO364" s="156"/>
    </row>
    <row r="365" spans="5:41" outlineLevel="1">
      <c r="E365" s="110" t="str">
        <f t="shared" si="369"/>
        <v>Draw down charge for enhancement capital expenditure in 2048</v>
      </c>
      <c r="F365" s="147">
        <f>Inputs!$AK$4</f>
        <v>2048</v>
      </c>
      <c r="G365" s="69" t="str">
        <f>Inputs!G$54</f>
        <v>£m 2022/23p</v>
      </c>
      <c r="J365" s="149">
        <f t="shared" ref="J365:AM365" si="396">IF(J$4&lt;$F365, 0, IF(J$4 &lt; $F365 + INDEX($J333:$AM333, MATCH($F365, $J$4:$AM$4, 0 ) ), 1, 0 ) ) * INDEX($J334:$AM334,MATCH($F365, $J$4:$AM$4, 0) )</f>
        <v>0</v>
      </c>
      <c r="K365" s="149">
        <f t="shared" si="396"/>
        <v>0</v>
      </c>
      <c r="L365" s="149">
        <f t="shared" si="396"/>
        <v>0</v>
      </c>
      <c r="M365" s="149">
        <f t="shared" si="396"/>
        <v>0</v>
      </c>
      <c r="N365" s="149">
        <f t="shared" si="396"/>
        <v>0</v>
      </c>
      <c r="O365" s="149">
        <f t="shared" si="396"/>
        <v>0</v>
      </c>
      <c r="P365" s="149">
        <f t="shared" si="396"/>
        <v>0</v>
      </c>
      <c r="Q365" s="149">
        <f t="shared" si="396"/>
        <v>0</v>
      </c>
      <c r="R365" s="149">
        <f t="shared" si="396"/>
        <v>0</v>
      </c>
      <c r="S365" s="149">
        <f t="shared" si="396"/>
        <v>0</v>
      </c>
      <c r="T365" s="149">
        <f t="shared" si="396"/>
        <v>0</v>
      </c>
      <c r="U365" s="149">
        <f t="shared" si="396"/>
        <v>0</v>
      </c>
      <c r="V365" s="149">
        <f t="shared" si="396"/>
        <v>0</v>
      </c>
      <c r="W365" s="149">
        <f t="shared" si="396"/>
        <v>0</v>
      </c>
      <c r="X365" s="149">
        <f t="shared" si="396"/>
        <v>0</v>
      </c>
      <c r="Y365" s="149">
        <f t="shared" si="396"/>
        <v>0</v>
      </c>
      <c r="Z365" s="149">
        <f t="shared" si="396"/>
        <v>0</v>
      </c>
      <c r="AA365" s="149">
        <f t="shared" si="396"/>
        <v>0</v>
      </c>
      <c r="AB365" s="149">
        <f t="shared" si="396"/>
        <v>0</v>
      </c>
      <c r="AC365" s="149">
        <f t="shared" si="396"/>
        <v>0</v>
      </c>
      <c r="AD365" s="149">
        <f t="shared" si="396"/>
        <v>0</v>
      </c>
      <c r="AE365" s="149">
        <f t="shared" si="396"/>
        <v>0</v>
      </c>
      <c r="AF365" s="149">
        <f t="shared" si="396"/>
        <v>0</v>
      </c>
      <c r="AG365" s="149">
        <f t="shared" si="396"/>
        <v>0</v>
      </c>
      <c r="AH365" s="149">
        <f t="shared" si="396"/>
        <v>0</v>
      </c>
      <c r="AI365" s="149">
        <f t="shared" si="396"/>
        <v>0</v>
      </c>
      <c r="AJ365" s="149">
        <f t="shared" si="396"/>
        <v>0</v>
      </c>
      <c r="AK365" s="149">
        <f t="shared" si="396"/>
        <v>0.88573606918471448</v>
      </c>
      <c r="AL365" s="149">
        <f t="shared" si="396"/>
        <v>0.88573606918471448</v>
      </c>
      <c r="AM365" s="149">
        <f t="shared" si="396"/>
        <v>0.88573606918471448</v>
      </c>
      <c r="AN365" s="156"/>
      <c r="AO365" s="156"/>
    </row>
    <row r="366" spans="5:41" outlineLevel="1">
      <c r="E366" s="110" t="str">
        <f t="shared" si="369"/>
        <v>Draw down charge for enhancement capital expenditure in 2049</v>
      </c>
      <c r="F366" s="147">
        <f>Inputs!$AL$4</f>
        <v>2049</v>
      </c>
      <c r="G366" s="69" t="str">
        <f>Inputs!G$54</f>
        <v>£m 2022/23p</v>
      </c>
      <c r="J366" s="149">
        <f t="shared" ref="J366:AM366" si="397">IF(J$4&lt;$F366, 0, IF(J$4 &lt; $F366 + INDEX($J333:$AM333, MATCH($F366, $J$4:$AM$4, 0 ) ), 1, 0 ) ) * INDEX($J334:$AM334,MATCH($F366, $J$4:$AM$4, 0) )</f>
        <v>0</v>
      </c>
      <c r="K366" s="149">
        <f t="shared" si="397"/>
        <v>0</v>
      </c>
      <c r="L366" s="149">
        <f t="shared" si="397"/>
        <v>0</v>
      </c>
      <c r="M366" s="149">
        <f t="shared" si="397"/>
        <v>0</v>
      </c>
      <c r="N366" s="149">
        <f t="shared" si="397"/>
        <v>0</v>
      </c>
      <c r="O366" s="149">
        <f t="shared" si="397"/>
        <v>0</v>
      </c>
      <c r="P366" s="149">
        <f t="shared" si="397"/>
        <v>0</v>
      </c>
      <c r="Q366" s="149">
        <f t="shared" si="397"/>
        <v>0</v>
      </c>
      <c r="R366" s="149">
        <f t="shared" si="397"/>
        <v>0</v>
      </c>
      <c r="S366" s="149">
        <f t="shared" si="397"/>
        <v>0</v>
      </c>
      <c r="T366" s="149">
        <f t="shared" si="397"/>
        <v>0</v>
      </c>
      <c r="U366" s="149">
        <f t="shared" si="397"/>
        <v>0</v>
      </c>
      <c r="V366" s="149">
        <f t="shared" si="397"/>
        <v>0</v>
      </c>
      <c r="W366" s="149">
        <f t="shared" si="397"/>
        <v>0</v>
      </c>
      <c r="X366" s="149">
        <f t="shared" si="397"/>
        <v>0</v>
      </c>
      <c r="Y366" s="149">
        <f t="shared" si="397"/>
        <v>0</v>
      </c>
      <c r="Z366" s="149">
        <f t="shared" si="397"/>
        <v>0</v>
      </c>
      <c r="AA366" s="149">
        <f t="shared" si="397"/>
        <v>0</v>
      </c>
      <c r="AB366" s="149">
        <f t="shared" si="397"/>
        <v>0</v>
      </c>
      <c r="AC366" s="149">
        <f t="shared" si="397"/>
        <v>0</v>
      </c>
      <c r="AD366" s="149">
        <f t="shared" si="397"/>
        <v>0</v>
      </c>
      <c r="AE366" s="149">
        <f t="shared" si="397"/>
        <v>0</v>
      </c>
      <c r="AF366" s="149">
        <f t="shared" si="397"/>
        <v>0</v>
      </c>
      <c r="AG366" s="149">
        <f t="shared" si="397"/>
        <v>0</v>
      </c>
      <c r="AH366" s="149">
        <f t="shared" si="397"/>
        <v>0</v>
      </c>
      <c r="AI366" s="149">
        <f t="shared" si="397"/>
        <v>0</v>
      </c>
      <c r="AJ366" s="149">
        <f t="shared" si="397"/>
        <v>0</v>
      </c>
      <c r="AK366" s="149">
        <f t="shared" si="397"/>
        <v>0</v>
      </c>
      <c r="AL366" s="149">
        <f t="shared" si="397"/>
        <v>0.73259612763417836</v>
      </c>
      <c r="AM366" s="149">
        <f t="shared" si="397"/>
        <v>0.73259612763417836</v>
      </c>
      <c r="AN366" s="156"/>
      <c r="AO366" s="156"/>
    </row>
    <row r="367" spans="5:41" outlineLevel="1">
      <c r="E367" s="110" t="str">
        <f t="shared" si="369"/>
        <v>Draw down charge for enhancement capital expenditure in 2050</v>
      </c>
      <c r="F367" s="147">
        <f>Inputs!$AM$4</f>
        <v>2050</v>
      </c>
      <c r="G367" s="69" t="str">
        <f>Inputs!G$54</f>
        <v>£m 2022/23p</v>
      </c>
      <c r="J367" s="149">
        <f t="shared" ref="J367:AM367" si="398">IF(J$4&lt;$F367, 0, IF(J$4 &lt; $F367 + INDEX($J333:$AM333, MATCH($F367, $J$4:$AM$4, 0 ) ), 1, 0 ) ) * INDEX($J334:$AM334,MATCH($F367, $J$4:$AM$4, 0) )</f>
        <v>0</v>
      </c>
      <c r="K367" s="149">
        <f t="shared" si="398"/>
        <v>0</v>
      </c>
      <c r="L367" s="149">
        <f t="shared" si="398"/>
        <v>0</v>
      </c>
      <c r="M367" s="149">
        <f t="shared" si="398"/>
        <v>0</v>
      </c>
      <c r="N367" s="149">
        <f t="shared" si="398"/>
        <v>0</v>
      </c>
      <c r="O367" s="149">
        <f t="shared" si="398"/>
        <v>0</v>
      </c>
      <c r="P367" s="149">
        <f t="shared" si="398"/>
        <v>0</v>
      </c>
      <c r="Q367" s="149">
        <f t="shared" si="398"/>
        <v>0</v>
      </c>
      <c r="R367" s="149">
        <f t="shared" si="398"/>
        <v>0</v>
      </c>
      <c r="S367" s="149">
        <f t="shared" si="398"/>
        <v>0</v>
      </c>
      <c r="T367" s="149">
        <f t="shared" si="398"/>
        <v>0</v>
      </c>
      <c r="U367" s="149">
        <f t="shared" si="398"/>
        <v>0</v>
      </c>
      <c r="V367" s="149">
        <f t="shared" si="398"/>
        <v>0</v>
      </c>
      <c r="W367" s="149">
        <f t="shared" si="398"/>
        <v>0</v>
      </c>
      <c r="X367" s="149">
        <f t="shared" si="398"/>
        <v>0</v>
      </c>
      <c r="Y367" s="149">
        <f t="shared" si="398"/>
        <v>0</v>
      </c>
      <c r="Z367" s="149">
        <f t="shared" si="398"/>
        <v>0</v>
      </c>
      <c r="AA367" s="149">
        <f t="shared" si="398"/>
        <v>0</v>
      </c>
      <c r="AB367" s="149">
        <f t="shared" si="398"/>
        <v>0</v>
      </c>
      <c r="AC367" s="149">
        <f t="shared" si="398"/>
        <v>0</v>
      </c>
      <c r="AD367" s="149">
        <f t="shared" si="398"/>
        <v>0</v>
      </c>
      <c r="AE367" s="149">
        <f t="shared" si="398"/>
        <v>0</v>
      </c>
      <c r="AF367" s="149">
        <f t="shared" si="398"/>
        <v>0</v>
      </c>
      <c r="AG367" s="149">
        <f t="shared" si="398"/>
        <v>0</v>
      </c>
      <c r="AH367" s="149">
        <f t="shared" si="398"/>
        <v>0</v>
      </c>
      <c r="AI367" s="149">
        <f t="shared" si="398"/>
        <v>0</v>
      </c>
      <c r="AJ367" s="149">
        <f t="shared" si="398"/>
        <v>0</v>
      </c>
      <c r="AK367" s="149">
        <f t="shared" si="398"/>
        <v>0</v>
      </c>
      <c r="AL367" s="149">
        <f t="shared" si="398"/>
        <v>0</v>
      </c>
      <c r="AM367" s="149">
        <f t="shared" si="398"/>
        <v>0.21107450767016181</v>
      </c>
      <c r="AN367" s="156"/>
      <c r="AO367" s="156"/>
    </row>
    <row r="368" spans="5:41" outlineLevel="1">
      <c r="F368" s="147"/>
      <c r="J368" s="149"/>
      <c r="K368" s="149"/>
      <c r="L368" s="149"/>
      <c r="M368" s="149"/>
      <c r="N368" s="149"/>
      <c r="O368" s="149"/>
      <c r="P368" s="149"/>
      <c r="Q368" s="149"/>
      <c r="R368" s="149"/>
      <c r="S368" s="149"/>
      <c r="T368" s="149"/>
      <c r="U368" s="149"/>
      <c r="V368" s="149"/>
      <c r="W368" s="149"/>
      <c r="X368" s="149"/>
      <c r="Y368" s="149"/>
      <c r="Z368" s="149"/>
      <c r="AA368" s="149"/>
      <c r="AB368" s="149"/>
      <c r="AC368" s="149"/>
      <c r="AD368" s="149"/>
      <c r="AE368" s="149"/>
      <c r="AF368" s="149"/>
      <c r="AG368" s="149"/>
      <c r="AH368" s="149"/>
      <c r="AI368" s="149"/>
      <c r="AJ368" s="149"/>
      <c r="AK368" s="149"/>
      <c r="AL368" s="149"/>
      <c r="AM368" s="149"/>
    </row>
    <row r="369" spans="2:41" outlineLevel="1">
      <c r="E369" s="153" t="s">
        <v>322</v>
      </c>
      <c r="F369" s="154"/>
      <c r="G369" s="154" t="str">
        <f>Inputs!G$54</f>
        <v>£m 2022/23p</v>
      </c>
      <c r="H369" s="153"/>
      <c r="I369" s="153"/>
      <c r="J369" s="162">
        <f>SUM(J338:J367)</f>
        <v>0</v>
      </c>
      <c r="K369" s="162">
        <f t="shared" ref="K369:AM369" si="399">SUM(K338:K367)</f>
        <v>0</v>
      </c>
      <c r="L369" s="162">
        <f t="shared" si="399"/>
        <v>0</v>
      </c>
      <c r="M369" s="162">
        <f t="shared" si="399"/>
        <v>0</v>
      </c>
      <c r="N369" s="162">
        <f t="shared" si="399"/>
        <v>0</v>
      </c>
      <c r="O369" s="162">
        <f t="shared" si="399"/>
        <v>1.1256979102128717</v>
      </c>
      <c r="P369" s="162">
        <f t="shared" si="399"/>
        <v>2.4783374070251902</v>
      </c>
      <c r="Q369" s="162">
        <f t="shared" si="399"/>
        <v>3.9891669318398648</v>
      </c>
      <c r="R369" s="162">
        <f t="shared" si="399"/>
        <v>5.6622473906779609</v>
      </c>
      <c r="S369" s="162">
        <f t="shared" si="399"/>
        <v>7.6925937101582758</v>
      </c>
      <c r="T369" s="162">
        <f t="shared" si="399"/>
        <v>11.535632338180733</v>
      </c>
      <c r="U369" s="162">
        <f t="shared" si="399"/>
        <v>15.438691238125449</v>
      </c>
      <c r="V369" s="162">
        <f t="shared" si="399"/>
        <v>18.490285757876102</v>
      </c>
      <c r="W369" s="162">
        <f t="shared" si="399"/>
        <v>20.941037073602619</v>
      </c>
      <c r="X369" s="162">
        <f t="shared" si="399"/>
        <v>22.498048922648977</v>
      </c>
      <c r="Y369" s="162">
        <f t="shared" si="399"/>
        <v>23.003763454559</v>
      </c>
      <c r="Z369" s="162">
        <f t="shared" si="399"/>
        <v>23.801493890357154</v>
      </c>
      <c r="AA369" s="162">
        <f t="shared" si="399"/>
        <v>24.549905318667527</v>
      </c>
      <c r="AB369" s="162">
        <f t="shared" si="399"/>
        <v>25.299407072630185</v>
      </c>
      <c r="AC369" s="162">
        <f t="shared" si="399"/>
        <v>26.434659102814749</v>
      </c>
      <c r="AD369" s="162">
        <f t="shared" si="399"/>
        <v>27.374031309481133</v>
      </c>
      <c r="AE369" s="162">
        <f t="shared" si="399"/>
        <v>28.439740891057841</v>
      </c>
      <c r="AF369" s="162">
        <f t="shared" si="399"/>
        <v>29.527852408391343</v>
      </c>
      <c r="AG369" s="162">
        <f t="shared" si="399"/>
        <v>30.925338963879796</v>
      </c>
      <c r="AH369" s="162">
        <f t="shared" si="399"/>
        <v>31.60006419620597</v>
      </c>
      <c r="AI369" s="162">
        <f t="shared" si="399"/>
        <v>32.549010614162796</v>
      </c>
      <c r="AJ369" s="162">
        <f t="shared" si="399"/>
        <v>33.769357332630193</v>
      </c>
      <c r="AK369" s="162">
        <f t="shared" si="399"/>
        <v>34.655093401814909</v>
      </c>
      <c r="AL369" s="162">
        <f t="shared" si="399"/>
        <v>35.387689529449091</v>
      </c>
      <c r="AM369" s="162">
        <f t="shared" si="399"/>
        <v>35.598764037119253</v>
      </c>
      <c r="AN369" s="155"/>
    </row>
    <row r="370" spans="2:41" outlineLevel="1">
      <c r="F370" s="147"/>
      <c r="J370" s="167"/>
      <c r="K370" s="167"/>
      <c r="L370" s="167"/>
      <c r="M370" s="167"/>
      <c r="N370" s="167"/>
      <c r="O370" s="167"/>
      <c r="P370" s="167"/>
      <c r="Q370" s="167"/>
      <c r="R370" s="167"/>
      <c r="S370" s="167"/>
      <c r="T370" s="167"/>
      <c r="U370" s="167"/>
      <c r="V370" s="167"/>
      <c r="W370" s="167"/>
      <c r="X370" s="167"/>
      <c r="Y370" s="167"/>
      <c r="Z370" s="167"/>
      <c r="AA370" s="167"/>
      <c r="AB370" s="167"/>
      <c r="AC370" s="167"/>
      <c r="AD370" s="167"/>
      <c r="AE370" s="167"/>
      <c r="AF370" s="167"/>
      <c r="AG370" s="167"/>
      <c r="AH370" s="167"/>
      <c r="AI370" s="167"/>
      <c r="AJ370" s="167"/>
      <c r="AK370" s="167"/>
      <c r="AL370" s="167"/>
      <c r="AM370" s="167"/>
    </row>
    <row r="371" spans="2:41" outlineLevel="1">
      <c r="B371" s="157" t="s">
        <v>323</v>
      </c>
      <c r="F371" s="147"/>
      <c r="J371" s="168"/>
      <c r="K371" s="168"/>
      <c r="L371" s="168"/>
      <c r="M371" s="168"/>
      <c r="N371" s="168"/>
      <c r="O371" s="168"/>
      <c r="P371" s="168"/>
      <c r="Q371" s="168"/>
      <c r="R371" s="168"/>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row>
    <row r="372" spans="2:41" outlineLevel="1">
      <c r="F372" s="147"/>
      <c r="J372" s="167"/>
      <c r="K372" s="167"/>
      <c r="L372" s="167"/>
      <c r="M372" s="167"/>
      <c r="N372" s="167"/>
      <c r="O372" s="167"/>
      <c r="P372" s="167"/>
      <c r="Q372" s="167"/>
      <c r="R372" s="167"/>
      <c r="S372" s="167"/>
      <c r="T372" s="167"/>
      <c r="U372" s="167"/>
      <c r="V372" s="167"/>
      <c r="W372" s="167"/>
      <c r="X372" s="167"/>
      <c r="Y372" s="167"/>
      <c r="Z372" s="167"/>
      <c r="AA372" s="167"/>
      <c r="AB372" s="167"/>
      <c r="AC372" s="167"/>
      <c r="AD372" s="167"/>
      <c r="AE372" s="167"/>
      <c r="AF372" s="167"/>
      <c r="AG372" s="167"/>
      <c r="AH372" s="167"/>
      <c r="AI372" s="167"/>
      <c r="AJ372" s="167"/>
      <c r="AK372" s="167"/>
      <c r="AL372" s="167"/>
      <c r="AM372" s="167"/>
    </row>
    <row r="373" spans="2:41" outlineLevel="1">
      <c r="E373" s="146" t="s">
        <v>324</v>
      </c>
      <c r="G373" s="111" t="s">
        <v>160</v>
      </c>
      <c r="J373" s="166">
        <f>Inputs!$J$39</f>
        <v>0</v>
      </c>
      <c r="K373" s="166"/>
      <c r="L373" s="166"/>
      <c r="M373" s="166"/>
      <c r="N373" s="166"/>
      <c r="O373" s="166"/>
      <c r="P373" s="166"/>
      <c r="Q373" s="166"/>
      <c r="R373" s="166"/>
      <c r="S373" s="166"/>
      <c r="T373" s="166"/>
      <c r="U373" s="166"/>
      <c r="V373" s="166"/>
      <c r="W373" s="166"/>
      <c r="X373" s="166"/>
      <c r="Y373" s="166"/>
      <c r="Z373" s="166"/>
      <c r="AA373" s="166"/>
      <c r="AB373" s="166"/>
      <c r="AC373" s="166"/>
      <c r="AD373" s="166"/>
      <c r="AE373" s="166"/>
      <c r="AF373" s="166"/>
      <c r="AG373" s="166"/>
      <c r="AH373" s="166"/>
      <c r="AI373" s="166"/>
      <c r="AJ373" s="166"/>
      <c r="AK373" s="166"/>
      <c r="AL373" s="166"/>
      <c r="AM373" s="166"/>
      <c r="AN373" s="147"/>
      <c r="AO373" s="147"/>
    </row>
    <row r="374" spans="2:41" outlineLevel="1">
      <c r="E374" s="146"/>
      <c r="J374" s="166"/>
      <c r="K374" s="166"/>
      <c r="L374" s="166"/>
      <c r="M374" s="166"/>
      <c r="N374" s="166"/>
      <c r="O374" s="166"/>
      <c r="P374" s="166"/>
      <c r="Q374" s="166"/>
      <c r="R374" s="166"/>
      <c r="S374" s="166"/>
      <c r="T374" s="166"/>
      <c r="U374" s="166"/>
      <c r="V374" s="166"/>
      <c r="W374" s="166"/>
      <c r="X374" s="166"/>
      <c r="Y374" s="166"/>
      <c r="Z374" s="166"/>
      <c r="AA374" s="166"/>
      <c r="AB374" s="166"/>
      <c r="AC374" s="166"/>
      <c r="AD374" s="166"/>
      <c r="AE374" s="166"/>
      <c r="AF374" s="166"/>
      <c r="AG374" s="166"/>
      <c r="AH374" s="166"/>
      <c r="AI374" s="166"/>
      <c r="AJ374" s="166"/>
      <c r="AK374" s="166"/>
      <c r="AL374" s="166"/>
      <c r="AM374" s="166"/>
      <c r="AN374" s="147"/>
      <c r="AO374" s="147"/>
    </row>
    <row r="375" spans="2:41" outlineLevel="1">
      <c r="E375" s="67" t="s">
        <v>325</v>
      </c>
      <c r="F375" s="69"/>
      <c r="G375" s="69" t="s">
        <v>160</v>
      </c>
      <c r="J375" s="295">
        <f>MAX(J373, I378 )</f>
        <v>0</v>
      </c>
      <c r="K375" s="295">
        <f t="shared" ref="K375:AM375" si="400">MAX(K373, J378 )</f>
        <v>0</v>
      </c>
      <c r="L375" s="295">
        <f t="shared" si="400"/>
        <v>0</v>
      </c>
      <c r="M375" s="295">
        <f t="shared" si="400"/>
        <v>0</v>
      </c>
      <c r="N375" s="295">
        <f t="shared" si="400"/>
        <v>0</v>
      </c>
      <c r="O375" s="295">
        <f t="shared" si="400"/>
        <v>0</v>
      </c>
      <c r="P375" s="295">
        <f t="shared" si="400"/>
        <v>51.523370229200665</v>
      </c>
      <c r="Q375" s="295">
        <f t="shared" si="400"/>
        <v>122.73699120392375</v>
      </c>
      <c r="R375" s="295">
        <f t="shared" si="400"/>
        <v>215.07816605245739</v>
      </c>
      <c r="S375" s="295">
        <f t="shared" si="400"/>
        <v>317.06176632709105</v>
      </c>
      <c r="T375" s="295">
        <f t="shared" si="400"/>
        <v>435.68174823049355</v>
      </c>
      <c r="U375" s="295">
        <f t="shared" si="400"/>
        <v>592.96318295014362</v>
      </c>
      <c r="V375" s="295">
        <f t="shared" si="400"/>
        <v>776.65488942788227</v>
      </c>
      <c r="W375" s="295">
        <f t="shared" si="400"/>
        <v>926.22488161726221</v>
      </c>
      <c r="X375" s="295">
        <f t="shared" si="400"/>
        <v>1033.5434877851626</v>
      </c>
      <c r="Y375" s="295">
        <f t="shared" si="400"/>
        <v>1074.1273328400478</v>
      </c>
      <c r="Z375" s="295">
        <f t="shared" si="400"/>
        <v>1083.6987607680412</v>
      </c>
      <c r="AA375" s="295">
        <f t="shared" si="400"/>
        <v>1111.2674385032103</v>
      </c>
      <c r="AB375" s="295">
        <f t="shared" si="400"/>
        <v>1134.8978189474185</v>
      </c>
      <c r="AC375" s="295">
        <f t="shared" si="400"/>
        <v>1157.8349925833784</v>
      </c>
      <c r="AD375" s="295">
        <f t="shared" si="400"/>
        <v>1206.4926044301378</v>
      </c>
      <c r="AE375" s="295">
        <f t="shared" si="400"/>
        <v>1248.4565374072217</v>
      </c>
      <c r="AF375" s="295">
        <f t="shared" si="400"/>
        <v>1302.9152182532919</v>
      </c>
      <c r="AG375" s="295">
        <f t="shared" si="400"/>
        <v>1360.5555512881606</v>
      </c>
      <c r="AH375" s="295">
        <f t="shared" si="400"/>
        <v>1442.9211300635034</v>
      </c>
      <c r="AI375" s="295">
        <f t="shared" si="400"/>
        <v>1461.3533703056814</v>
      </c>
      <c r="AJ375" s="295">
        <f t="shared" si="400"/>
        <v>1498.6389065501373</v>
      </c>
      <c r="AK375" s="295">
        <f t="shared" si="400"/>
        <v>1554.6768960623003</v>
      </c>
      <c r="AL375" s="295">
        <f t="shared" si="400"/>
        <v>1583.8363994698564</v>
      </c>
      <c r="AM375" s="295">
        <f t="shared" si="400"/>
        <v>1601.2300385275034</v>
      </c>
      <c r="AN375" s="160"/>
      <c r="AO375" s="69"/>
    </row>
    <row r="376" spans="2:41" outlineLevel="1">
      <c r="E376" s="67" t="s">
        <v>326</v>
      </c>
      <c r="G376" s="111" t="s">
        <v>160</v>
      </c>
      <c r="J376" s="295">
        <f t="shared" ref="J376:AM376" si="401">J332</f>
        <v>0</v>
      </c>
      <c r="K376" s="295">
        <f t="shared" si="401"/>
        <v>0</v>
      </c>
      <c r="L376" s="295">
        <f t="shared" si="401"/>
        <v>0</v>
      </c>
      <c r="M376" s="295">
        <f t="shared" si="401"/>
        <v>0</v>
      </c>
      <c r="N376" s="295">
        <f t="shared" si="401"/>
        <v>0</v>
      </c>
      <c r="O376" s="295">
        <f t="shared" si="401"/>
        <v>52.649068139413536</v>
      </c>
      <c r="P376" s="295">
        <f t="shared" si="401"/>
        <v>73.691958381748279</v>
      </c>
      <c r="Q376" s="295">
        <f t="shared" si="401"/>
        <v>96.330341780373516</v>
      </c>
      <c r="R376" s="295">
        <f t="shared" si="401"/>
        <v>107.64584766531161</v>
      </c>
      <c r="S376" s="295">
        <f t="shared" si="401"/>
        <v>126.3125756135608</v>
      </c>
      <c r="T376" s="295">
        <f t="shared" si="401"/>
        <v>168.81706705783074</v>
      </c>
      <c r="U376" s="295">
        <f t="shared" si="401"/>
        <v>199.13039771586412</v>
      </c>
      <c r="V376" s="295">
        <f t="shared" si="401"/>
        <v>168.06027794725608</v>
      </c>
      <c r="W376" s="295">
        <f t="shared" si="401"/>
        <v>128.25964324150311</v>
      </c>
      <c r="X376" s="295">
        <f t="shared" si="401"/>
        <v>63.081893977533994</v>
      </c>
      <c r="Y376" s="295">
        <f t="shared" si="401"/>
        <v>32.575191382552482</v>
      </c>
      <c r="Z376" s="295">
        <f t="shared" si="401"/>
        <v>51.370171625526197</v>
      </c>
      <c r="AA376" s="295">
        <f t="shared" si="401"/>
        <v>48.180285762875648</v>
      </c>
      <c r="AB376" s="295">
        <f t="shared" si="401"/>
        <v>48.236580708589969</v>
      </c>
      <c r="AC376" s="295">
        <f t="shared" si="401"/>
        <v>75.092270949574285</v>
      </c>
      <c r="AD376" s="295">
        <f t="shared" si="401"/>
        <v>69.337964286565068</v>
      </c>
      <c r="AE376" s="295">
        <f t="shared" si="401"/>
        <v>82.89842173712799</v>
      </c>
      <c r="AF376" s="295">
        <f t="shared" si="401"/>
        <v>87.168185443260057</v>
      </c>
      <c r="AG376" s="295">
        <f t="shared" si="401"/>
        <v>113.29091773922259</v>
      </c>
      <c r="AH376" s="295">
        <f t="shared" si="401"/>
        <v>50.032304438383981</v>
      </c>
      <c r="AI376" s="295">
        <f t="shared" si="401"/>
        <v>69.834546858618822</v>
      </c>
      <c r="AJ376" s="295">
        <f t="shared" si="401"/>
        <v>89.807346844793216</v>
      </c>
      <c r="AK376" s="295">
        <f t="shared" si="401"/>
        <v>63.814596809370762</v>
      </c>
      <c r="AL376" s="295">
        <f t="shared" si="401"/>
        <v>52.781328587096226</v>
      </c>
      <c r="AM376" s="295">
        <f t="shared" si="401"/>
        <v>15.207277960472</v>
      </c>
      <c r="AN376" s="150"/>
      <c r="AO376" s="150"/>
    </row>
    <row r="377" spans="2:41" outlineLevel="1">
      <c r="E377" s="110" t="s">
        <v>327</v>
      </c>
      <c r="G377" s="111" t="s">
        <v>160</v>
      </c>
      <c r="J377" s="297">
        <f>-J369</f>
        <v>0</v>
      </c>
      <c r="K377" s="297">
        <f t="shared" ref="K377:AM377" si="402">-K369</f>
        <v>0</v>
      </c>
      <c r="L377" s="297">
        <f t="shared" si="402"/>
        <v>0</v>
      </c>
      <c r="M377" s="297">
        <f t="shared" si="402"/>
        <v>0</v>
      </c>
      <c r="N377" s="297">
        <f t="shared" si="402"/>
        <v>0</v>
      </c>
      <c r="O377" s="297">
        <f t="shared" si="402"/>
        <v>-1.1256979102128717</v>
      </c>
      <c r="P377" s="297">
        <f t="shared" si="402"/>
        <v>-2.4783374070251902</v>
      </c>
      <c r="Q377" s="297">
        <f t="shared" si="402"/>
        <v>-3.9891669318398648</v>
      </c>
      <c r="R377" s="297">
        <f t="shared" si="402"/>
        <v>-5.6622473906779609</v>
      </c>
      <c r="S377" s="297">
        <f t="shared" si="402"/>
        <v>-7.6925937101582758</v>
      </c>
      <c r="T377" s="297">
        <f t="shared" si="402"/>
        <v>-11.535632338180733</v>
      </c>
      <c r="U377" s="297">
        <f t="shared" si="402"/>
        <v>-15.438691238125449</v>
      </c>
      <c r="V377" s="297">
        <f t="shared" si="402"/>
        <v>-18.490285757876102</v>
      </c>
      <c r="W377" s="297">
        <f t="shared" si="402"/>
        <v>-20.941037073602619</v>
      </c>
      <c r="X377" s="297">
        <f t="shared" si="402"/>
        <v>-22.498048922648977</v>
      </c>
      <c r="Y377" s="297">
        <f t="shared" si="402"/>
        <v>-23.003763454559</v>
      </c>
      <c r="Z377" s="297">
        <f t="shared" si="402"/>
        <v>-23.801493890357154</v>
      </c>
      <c r="AA377" s="297">
        <f t="shared" si="402"/>
        <v>-24.549905318667527</v>
      </c>
      <c r="AB377" s="297">
        <f t="shared" si="402"/>
        <v>-25.299407072630185</v>
      </c>
      <c r="AC377" s="297">
        <f t="shared" si="402"/>
        <v>-26.434659102814749</v>
      </c>
      <c r="AD377" s="297">
        <f t="shared" si="402"/>
        <v>-27.374031309481133</v>
      </c>
      <c r="AE377" s="297">
        <f t="shared" si="402"/>
        <v>-28.439740891057841</v>
      </c>
      <c r="AF377" s="297">
        <f t="shared" si="402"/>
        <v>-29.527852408391343</v>
      </c>
      <c r="AG377" s="297">
        <f t="shared" si="402"/>
        <v>-30.925338963879796</v>
      </c>
      <c r="AH377" s="297">
        <f t="shared" si="402"/>
        <v>-31.60006419620597</v>
      </c>
      <c r="AI377" s="297">
        <f t="shared" si="402"/>
        <v>-32.549010614162796</v>
      </c>
      <c r="AJ377" s="297">
        <f t="shared" si="402"/>
        <v>-33.769357332630193</v>
      </c>
      <c r="AK377" s="297">
        <f t="shared" si="402"/>
        <v>-34.655093401814909</v>
      </c>
      <c r="AL377" s="297">
        <f t="shared" si="402"/>
        <v>-35.387689529449091</v>
      </c>
      <c r="AM377" s="297">
        <f t="shared" si="402"/>
        <v>-35.598764037119253</v>
      </c>
      <c r="AN377" s="159"/>
    </row>
    <row r="378" spans="2:41" outlineLevel="1">
      <c r="E378" s="110" t="s">
        <v>328</v>
      </c>
      <c r="G378" s="111" t="s">
        <v>160</v>
      </c>
      <c r="J378" s="297">
        <f>SUM(J375:J377)</f>
        <v>0</v>
      </c>
      <c r="K378" s="297">
        <f t="shared" ref="K378:AM378" si="403">SUM(K375:K377)</f>
        <v>0</v>
      </c>
      <c r="L378" s="297">
        <f t="shared" si="403"/>
        <v>0</v>
      </c>
      <c r="M378" s="297">
        <f t="shared" si="403"/>
        <v>0</v>
      </c>
      <c r="N378" s="297">
        <f t="shared" si="403"/>
        <v>0</v>
      </c>
      <c r="O378" s="297">
        <f t="shared" si="403"/>
        <v>51.523370229200665</v>
      </c>
      <c r="P378" s="297">
        <f t="shared" si="403"/>
        <v>122.73699120392375</v>
      </c>
      <c r="Q378" s="297">
        <f t="shared" si="403"/>
        <v>215.07816605245739</v>
      </c>
      <c r="R378" s="297">
        <f t="shared" si="403"/>
        <v>317.06176632709105</v>
      </c>
      <c r="S378" s="297">
        <f t="shared" si="403"/>
        <v>435.68174823049355</v>
      </c>
      <c r="T378" s="297">
        <f t="shared" si="403"/>
        <v>592.96318295014362</v>
      </c>
      <c r="U378" s="297">
        <f t="shared" si="403"/>
        <v>776.65488942788227</v>
      </c>
      <c r="V378" s="297">
        <f t="shared" si="403"/>
        <v>926.22488161726221</v>
      </c>
      <c r="W378" s="297">
        <f t="shared" si="403"/>
        <v>1033.5434877851626</v>
      </c>
      <c r="X378" s="297">
        <f t="shared" si="403"/>
        <v>1074.1273328400478</v>
      </c>
      <c r="Y378" s="297">
        <f t="shared" si="403"/>
        <v>1083.6987607680412</v>
      </c>
      <c r="Z378" s="297">
        <f t="shared" si="403"/>
        <v>1111.2674385032103</v>
      </c>
      <c r="AA378" s="297">
        <f t="shared" si="403"/>
        <v>1134.8978189474185</v>
      </c>
      <c r="AB378" s="297">
        <f t="shared" si="403"/>
        <v>1157.8349925833784</v>
      </c>
      <c r="AC378" s="297">
        <f t="shared" si="403"/>
        <v>1206.4926044301378</v>
      </c>
      <c r="AD378" s="297">
        <f t="shared" si="403"/>
        <v>1248.4565374072217</v>
      </c>
      <c r="AE378" s="297">
        <f t="shared" si="403"/>
        <v>1302.9152182532919</v>
      </c>
      <c r="AF378" s="297">
        <f t="shared" si="403"/>
        <v>1360.5555512881606</v>
      </c>
      <c r="AG378" s="297">
        <f t="shared" si="403"/>
        <v>1442.9211300635034</v>
      </c>
      <c r="AH378" s="297">
        <f t="shared" si="403"/>
        <v>1461.3533703056814</v>
      </c>
      <c r="AI378" s="297">
        <f t="shared" si="403"/>
        <v>1498.6389065501373</v>
      </c>
      <c r="AJ378" s="297">
        <f t="shared" si="403"/>
        <v>1554.6768960623003</v>
      </c>
      <c r="AK378" s="297">
        <f t="shared" si="403"/>
        <v>1583.8363994698564</v>
      </c>
      <c r="AL378" s="297">
        <f t="shared" si="403"/>
        <v>1601.2300385275034</v>
      </c>
      <c r="AM378" s="297">
        <f t="shared" si="403"/>
        <v>1580.8385524508562</v>
      </c>
      <c r="AN378" s="159"/>
    </row>
    <row r="379" spans="2:41" outlineLevel="1">
      <c r="J379" s="297"/>
      <c r="K379" s="297"/>
      <c r="L379" s="297"/>
      <c r="M379" s="297"/>
      <c r="N379" s="297"/>
      <c r="O379" s="297"/>
      <c r="P379" s="297"/>
      <c r="Q379" s="297"/>
      <c r="R379" s="297"/>
      <c r="S379" s="297"/>
      <c r="T379" s="297"/>
      <c r="U379" s="297"/>
      <c r="V379" s="297"/>
      <c r="W379" s="297"/>
      <c r="X379" s="297"/>
      <c r="Y379" s="297"/>
      <c r="Z379" s="297"/>
      <c r="AA379" s="297"/>
      <c r="AB379" s="297"/>
      <c r="AC379" s="297"/>
      <c r="AD379" s="297"/>
      <c r="AE379" s="297"/>
      <c r="AF379" s="297"/>
      <c r="AG379" s="297"/>
      <c r="AH379" s="297"/>
      <c r="AI379" s="297"/>
      <c r="AJ379" s="297"/>
      <c r="AK379" s="297"/>
      <c r="AL379" s="297"/>
      <c r="AM379" s="297"/>
      <c r="AN379" s="111"/>
    </row>
    <row r="380" spans="2:41" outlineLevel="1">
      <c r="E380" s="110" t="s">
        <v>329</v>
      </c>
      <c r="G380" s="111" t="s">
        <v>160</v>
      </c>
      <c r="J380" s="297">
        <f>AVERAGE(J378,J375)</f>
        <v>0</v>
      </c>
      <c r="K380" s="297">
        <f t="shared" ref="K380:AM380" si="404">AVERAGE(K378,K375)</f>
        <v>0</v>
      </c>
      <c r="L380" s="297">
        <f t="shared" si="404"/>
        <v>0</v>
      </c>
      <c r="M380" s="297">
        <f t="shared" si="404"/>
        <v>0</v>
      </c>
      <c r="N380" s="297">
        <f t="shared" si="404"/>
        <v>0</v>
      </c>
      <c r="O380" s="297">
        <f t="shared" si="404"/>
        <v>25.761685114600333</v>
      </c>
      <c r="P380" s="297">
        <f t="shared" si="404"/>
        <v>87.130180716562208</v>
      </c>
      <c r="Q380" s="297">
        <f t="shared" si="404"/>
        <v>168.90757862819058</v>
      </c>
      <c r="R380" s="297">
        <f t="shared" si="404"/>
        <v>266.06996618977422</v>
      </c>
      <c r="S380" s="297">
        <f t="shared" si="404"/>
        <v>376.3717572787923</v>
      </c>
      <c r="T380" s="297">
        <f t="shared" si="404"/>
        <v>514.32246559031864</v>
      </c>
      <c r="U380" s="297">
        <f t="shared" si="404"/>
        <v>684.80903618901289</v>
      </c>
      <c r="V380" s="297">
        <f t="shared" si="404"/>
        <v>851.43988552257224</v>
      </c>
      <c r="W380" s="297">
        <f t="shared" si="404"/>
        <v>979.88418470121246</v>
      </c>
      <c r="X380" s="297">
        <f t="shared" si="404"/>
        <v>1053.8354103126053</v>
      </c>
      <c r="Y380" s="297">
        <f t="shared" si="404"/>
        <v>1078.9130468040444</v>
      </c>
      <c r="Z380" s="297">
        <f t="shared" si="404"/>
        <v>1097.4830996356259</v>
      </c>
      <c r="AA380" s="297">
        <f t="shared" si="404"/>
        <v>1123.0826287253144</v>
      </c>
      <c r="AB380" s="297">
        <f t="shared" si="404"/>
        <v>1146.3664057653984</v>
      </c>
      <c r="AC380" s="297">
        <f t="shared" si="404"/>
        <v>1182.1637985067582</v>
      </c>
      <c r="AD380" s="297">
        <f t="shared" si="404"/>
        <v>1227.4745709186798</v>
      </c>
      <c r="AE380" s="297">
        <f t="shared" si="404"/>
        <v>1275.6858778302567</v>
      </c>
      <c r="AF380" s="297">
        <f t="shared" si="404"/>
        <v>1331.7353847707263</v>
      </c>
      <c r="AG380" s="297">
        <f t="shared" si="404"/>
        <v>1401.738340675832</v>
      </c>
      <c r="AH380" s="297">
        <f t="shared" si="404"/>
        <v>1452.1372501845924</v>
      </c>
      <c r="AI380" s="297">
        <f t="shared" si="404"/>
        <v>1479.9961384279095</v>
      </c>
      <c r="AJ380" s="297">
        <f t="shared" si="404"/>
        <v>1526.6579013062187</v>
      </c>
      <c r="AK380" s="297">
        <f t="shared" si="404"/>
        <v>1569.2566477660785</v>
      </c>
      <c r="AL380" s="297">
        <f t="shared" si="404"/>
        <v>1592.5332189986798</v>
      </c>
      <c r="AM380" s="297">
        <f t="shared" si="404"/>
        <v>1591.0342954891798</v>
      </c>
      <c r="AN380" s="159"/>
    </row>
    <row r="381" spans="2:41" outlineLevel="1">
      <c r="E381" s="146" t="str">
        <f>Inputs!E$40</f>
        <v>Allowed Cost of Capital</v>
      </c>
      <c r="F381" s="147"/>
      <c r="G381" s="147" t="str">
        <f>Inputs!G$40</f>
        <v>%</v>
      </c>
      <c r="H381" s="146"/>
      <c r="I381" s="146"/>
      <c r="J381" s="170">
        <f>Inputs!J$40</f>
        <v>2.92</v>
      </c>
      <c r="K381" s="170">
        <f>Inputs!K$40</f>
        <v>2.92</v>
      </c>
      <c r="L381" s="170">
        <f>Inputs!L$40</f>
        <v>2.92</v>
      </c>
      <c r="M381" s="170">
        <f>Inputs!M$40</f>
        <v>2.92</v>
      </c>
      <c r="N381" s="170">
        <f>Inputs!N$40</f>
        <v>2.92</v>
      </c>
      <c r="O381" s="170">
        <f>Inputs!O$40</f>
        <v>3.23</v>
      </c>
      <c r="P381" s="170">
        <f>Inputs!P$40</f>
        <v>3.23</v>
      </c>
      <c r="Q381" s="170">
        <f>Inputs!Q$40</f>
        <v>3.23</v>
      </c>
      <c r="R381" s="170">
        <f>Inputs!R$40</f>
        <v>3.23</v>
      </c>
      <c r="S381" s="170">
        <f>Inputs!S$40</f>
        <v>3.23</v>
      </c>
      <c r="T381" s="170">
        <f>Inputs!T$40</f>
        <v>3.23</v>
      </c>
      <c r="U381" s="170">
        <f>Inputs!U$40</f>
        <v>3.23</v>
      </c>
      <c r="V381" s="170">
        <f>Inputs!V$40</f>
        <v>3.23</v>
      </c>
      <c r="W381" s="170">
        <f>Inputs!W$40</f>
        <v>3.23</v>
      </c>
      <c r="X381" s="170">
        <f>Inputs!X$40</f>
        <v>3.23</v>
      </c>
      <c r="Y381" s="170">
        <f>Inputs!Y$40</f>
        <v>3.23</v>
      </c>
      <c r="Z381" s="170">
        <f>Inputs!Z$40</f>
        <v>3.23</v>
      </c>
      <c r="AA381" s="170">
        <f>Inputs!AA$40</f>
        <v>3.23</v>
      </c>
      <c r="AB381" s="170">
        <f>Inputs!AB$40</f>
        <v>3.23</v>
      </c>
      <c r="AC381" s="170">
        <f>Inputs!AC$40</f>
        <v>3.23</v>
      </c>
      <c r="AD381" s="170">
        <f>Inputs!AD$40</f>
        <v>3.23</v>
      </c>
      <c r="AE381" s="170">
        <f>Inputs!AE$40</f>
        <v>3.23</v>
      </c>
      <c r="AF381" s="170">
        <f>Inputs!AF$40</f>
        <v>3.23</v>
      </c>
      <c r="AG381" s="170">
        <f>Inputs!AG$40</f>
        <v>3.23</v>
      </c>
      <c r="AH381" s="170">
        <f>Inputs!AH$40</f>
        <v>3.23</v>
      </c>
      <c r="AI381" s="170">
        <f>Inputs!AI$40</f>
        <v>3.23</v>
      </c>
      <c r="AJ381" s="170">
        <f>Inputs!AJ$40</f>
        <v>3.23</v>
      </c>
      <c r="AK381" s="170">
        <f>Inputs!AK$40</f>
        <v>3.23</v>
      </c>
      <c r="AL381" s="170">
        <f>Inputs!AL$40</f>
        <v>3.23</v>
      </c>
      <c r="AM381" s="170">
        <f>Inputs!AM$40</f>
        <v>3.23</v>
      </c>
      <c r="AN381" s="147"/>
    </row>
    <row r="382" spans="2:41" outlineLevel="1">
      <c r="E382" s="146"/>
      <c r="F382" s="147"/>
      <c r="G382" s="147"/>
      <c r="H382" s="146"/>
      <c r="I382" s="146"/>
      <c r="J382" s="166"/>
      <c r="K382" s="166"/>
      <c r="L382" s="166"/>
      <c r="M382" s="166"/>
      <c r="N382" s="166"/>
      <c r="O382" s="166"/>
      <c r="P382" s="166"/>
      <c r="Q382" s="166"/>
      <c r="R382" s="166"/>
      <c r="S382" s="166"/>
      <c r="T382" s="166"/>
      <c r="U382" s="166"/>
      <c r="V382" s="166"/>
      <c r="W382" s="166"/>
      <c r="X382" s="166"/>
      <c r="Y382" s="166"/>
      <c r="Z382" s="166"/>
      <c r="AA382" s="166"/>
      <c r="AB382" s="166"/>
      <c r="AC382" s="166"/>
      <c r="AD382" s="166"/>
      <c r="AE382" s="166"/>
      <c r="AF382" s="166"/>
      <c r="AG382" s="166"/>
      <c r="AH382" s="166"/>
      <c r="AI382" s="166"/>
      <c r="AJ382" s="166"/>
      <c r="AK382" s="166"/>
      <c r="AL382" s="166"/>
      <c r="AM382" s="166"/>
      <c r="AN382" s="147"/>
    </row>
    <row r="383" spans="2:41" outlineLevel="1">
      <c r="E383" s="153" t="s">
        <v>330</v>
      </c>
      <c r="F383" s="154"/>
      <c r="G383" s="154" t="s">
        <v>160</v>
      </c>
      <c r="H383" s="153"/>
      <c r="I383" s="153"/>
      <c r="J383" s="162">
        <f>J380*J381/100</f>
        <v>0</v>
      </c>
      <c r="K383" s="162">
        <f t="shared" ref="K383:AM383" si="405">K380*K381/100</f>
        <v>0</v>
      </c>
      <c r="L383" s="162">
        <f t="shared" si="405"/>
        <v>0</v>
      </c>
      <c r="M383" s="162">
        <f t="shared" si="405"/>
        <v>0</v>
      </c>
      <c r="N383" s="162">
        <f t="shared" si="405"/>
        <v>0</v>
      </c>
      <c r="O383" s="162">
        <f t="shared" si="405"/>
        <v>0.83210242920159072</v>
      </c>
      <c r="P383" s="162">
        <f t="shared" si="405"/>
        <v>2.8143048371449595</v>
      </c>
      <c r="Q383" s="162">
        <f t="shared" si="405"/>
        <v>5.4557147896905551</v>
      </c>
      <c r="R383" s="162">
        <f t="shared" si="405"/>
        <v>8.594059907929708</v>
      </c>
      <c r="S383" s="162">
        <f t="shared" si="405"/>
        <v>12.156807760104991</v>
      </c>
      <c r="T383" s="162">
        <f t="shared" si="405"/>
        <v>16.612615638567291</v>
      </c>
      <c r="U383" s="162">
        <f t="shared" si="405"/>
        <v>22.119331868905114</v>
      </c>
      <c r="V383" s="162">
        <f t="shared" si="405"/>
        <v>27.501508302379083</v>
      </c>
      <c r="W383" s="162">
        <f t="shared" si="405"/>
        <v>31.65025916584916</v>
      </c>
      <c r="X383" s="162">
        <f t="shared" si="405"/>
        <v>34.038883753097153</v>
      </c>
      <c r="Y383" s="162">
        <f t="shared" si="405"/>
        <v>34.84889141177063</v>
      </c>
      <c r="Z383" s="162">
        <f t="shared" si="405"/>
        <v>35.448704118230715</v>
      </c>
      <c r="AA383" s="162">
        <f t="shared" si="405"/>
        <v>36.275568907827655</v>
      </c>
      <c r="AB383" s="162">
        <f t="shared" si="405"/>
        <v>37.027634906222367</v>
      </c>
      <c r="AC383" s="162">
        <f t="shared" si="405"/>
        <v>38.183890691768291</v>
      </c>
      <c r="AD383" s="162">
        <f t="shared" si="405"/>
        <v>39.647428640673354</v>
      </c>
      <c r="AE383" s="162">
        <f t="shared" si="405"/>
        <v>41.204653853917286</v>
      </c>
      <c r="AF383" s="162">
        <f t="shared" si="405"/>
        <v>43.015052928094462</v>
      </c>
      <c r="AG383" s="162">
        <f t="shared" si="405"/>
        <v>45.276148403829374</v>
      </c>
      <c r="AH383" s="162">
        <f t="shared" si="405"/>
        <v>46.90403318096233</v>
      </c>
      <c r="AI383" s="162">
        <f t="shared" si="405"/>
        <v>47.803875271221479</v>
      </c>
      <c r="AJ383" s="162">
        <f t="shared" si="405"/>
        <v>49.311050212190864</v>
      </c>
      <c r="AK383" s="162">
        <f t="shared" si="405"/>
        <v>50.686989722844338</v>
      </c>
      <c r="AL383" s="162">
        <f t="shared" si="405"/>
        <v>51.438822973657359</v>
      </c>
      <c r="AM383" s="162">
        <f t="shared" si="405"/>
        <v>51.390407744300511</v>
      </c>
      <c r="AN383" s="159"/>
    </row>
    <row r="384" spans="2:41" outlineLevel="1">
      <c r="J384" s="161"/>
      <c r="K384" s="161"/>
      <c r="L384" s="161"/>
      <c r="M384" s="161"/>
      <c r="N384" s="161"/>
      <c r="O384" s="161"/>
      <c r="P384" s="161"/>
      <c r="Q384" s="161"/>
      <c r="R384" s="161"/>
      <c r="S384" s="161"/>
      <c r="T384" s="161"/>
      <c r="U384" s="161"/>
      <c r="V384" s="161"/>
      <c r="W384" s="161"/>
      <c r="X384" s="161"/>
      <c r="Y384" s="161"/>
      <c r="Z384" s="161"/>
      <c r="AA384" s="161"/>
      <c r="AB384" s="161"/>
      <c r="AC384" s="161"/>
      <c r="AD384" s="161"/>
      <c r="AE384" s="161"/>
      <c r="AF384" s="161"/>
      <c r="AG384" s="161"/>
      <c r="AH384" s="161"/>
      <c r="AI384" s="161"/>
      <c r="AJ384" s="161"/>
      <c r="AK384" s="161"/>
      <c r="AL384" s="161"/>
      <c r="AM384" s="161"/>
    </row>
    <row r="385" spans="2:40" outlineLevel="1">
      <c r="B385" s="157" t="s">
        <v>331</v>
      </c>
      <c r="J385" s="167"/>
      <c r="K385" s="167"/>
      <c r="L385" s="167"/>
      <c r="M385" s="167"/>
      <c r="N385" s="167"/>
      <c r="O385" s="167"/>
      <c r="P385" s="167"/>
      <c r="Q385" s="167"/>
      <c r="R385" s="167"/>
      <c r="S385" s="167"/>
      <c r="T385" s="167"/>
      <c r="U385" s="167"/>
      <c r="V385" s="167"/>
      <c r="W385" s="167"/>
      <c r="X385" s="167"/>
      <c r="Y385" s="167"/>
      <c r="Z385" s="167"/>
      <c r="AA385" s="167"/>
      <c r="AB385" s="167"/>
      <c r="AC385" s="167"/>
      <c r="AD385" s="167"/>
      <c r="AE385" s="167"/>
      <c r="AF385" s="167"/>
      <c r="AG385" s="167"/>
      <c r="AH385" s="167"/>
      <c r="AI385" s="167"/>
      <c r="AJ385" s="167"/>
      <c r="AK385" s="167"/>
      <c r="AL385" s="167"/>
      <c r="AM385" s="167"/>
    </row>
    <row r="386" spans="2:40" outlineLevel="1">
      <c r="J386" s="167"/>
      <c r="K386" s="167"/>
      <c r="L386" s="167"/>
      <c r="M386" s="167"/>
      <c r="N386" s="167"/>
      <c r="O386" s="167"/>
      <c r="P386" s="167"/>
      <c r="Q386" s="167"/>
      <c r="R386" s="167"/>
      <c r="S386" s="167"/>
      <c r="T386" s="167"/>
      <c r="U386" s="167"/>
      <c r="V386" s="167"/>
      <c r="W386" s="167"/>
      <c r="X386" s="167"/>
      <c r="Y386" s="167"/>
      <c r="Z386" s="167"/>
      <c r="AA386" s="167"/>
      <c r="AB386" s="167"/>
      <c r="AC386" s="167"/>
      <c r="AD386" s="167"/>
      <c r="AE386" s="167"/>
      <c r="AF386" s="167"/>
      <c r="AG386" s="167"/>
      <c r="AH386" s="167"/>
      <c r="AI386" s="167"/>
      <c r="AJ386" s="167"/>
      <c r="AK386" s="167"/>
      <c r="AL386" s="167"/>
      <c r="AM386" s="167"/>
    </row>
    <row r="387" spans="2:40" outlineLevel="1">
      <c r="E387" s="146" t="str">
        <f>Inputs!E$41</f>
        <v>Allowed Return on Equity (at notional gearing)</v>
      </c>
      <c r="F387" s="147"/>
      <c r="G387" s="147" t="str">
        <f>Inputs!G$41</f>
        <v>%</v>
      </c>
      <c r="H387" s="146"/>
      <c r="I387" s="146"/>
      <c r="J387" s="170">
        <f>Inputs!J$41</f>
        <v>4.1900000000000004</v>
      </c>
      <c r="K387" s="170">
        <f>Inputs!K$41</f>
        <v>4.1900000000000004</v>
      </c>
      <c r="L387" s="170">
        <f>Inputs!L$41</f>
        <v>4.1900000000000004</v>
      </c>
      <c r="M387" s="170">
        <f>Inputs!M$41</f>
        <v>4.1900000000000004</v>
      </c>
      <c r="N387" s="170">
        <f>Inputs!N$41</f>
        <v>4.1900000000000004</v>
      </c>
      <c r="O387" s="170">
        <f>Inputs!O$41</f>
        <v>4.1399999999999997</v>
      </c>
      <c r="P387" s="170">
        <f>Inputs!P$41</f>
        <v>4.1399999999999997</v>
      </c>
      <c r="Q387" s="170">
        <f>Inputs!Q$41</f>
        <v>4.1399999999999997</v>
      </c>
      <c r="R387" s="170">
        <f>Inputs!R$41</f>
        <v>4.1399999999999997</v>
      </c>
      <c r="S387" s="170">
        <f>Inputs!S$41</f>
        <v>4.1399999999999997</v>
      </c>
      <c r="T387" s="170">
        <f>Inputs!T$41</f>
        <v>4.1399999999999997</v>
      </c>
      <c r="U387" s="170">
        <f>Inputs!U$41</f>
        <v>4.1399999999999997</v>
      </c>
      <c r="V387" s="170">
        <f>Inputs!V$41</f>
        <v>4.1399999999999997</v>
      </c>
      <c r="W387" s="170">
        <f>Inputs!W$41</f>
        <v>4.1399999999999997</v>
      </c>
      <c r="X387" s="170">
        <f>Inputs!X$41</f>
        <v>4.1399999999999997</v>
      </c>
      <c r="Y387" s="170">
        <f>Inputs!Y$41</f>
        <v>4.1399999999999997</v>
      </c>
      <c r="Z387" s="170">
        <f>Inputs!Z$41</f>
        <v>4.1399999999999997</v>
      </c>
      <c r="AA387" s="170">
        <f>Inputs!AA$41</f>
        <v>4.1900000000000004</v>
      </c>
      <c r="AB387" s="170">
        <f>Inputs!AB$41</f>
        <v>4.1900000000000004</v>
      </c>
      <c r="AC387" s="170">
        <f>Inputs!AC$41</f>
        <v>4.1900000000000004</v>
      </c>
      <c r="AD387" s="170">
        <f>Inputs!AD$41</f>
        <v>4.1900000000000004</v>
      </c>
      <c r="AE387" s="170">
        <f>Inputs!AE$41</f>
        <v>4.1900000000000004</v>
      </c>
      <c r="AF387" s="170">
        <f>Inputs!AF$41</f>
        <v>4.1900000000000004</v>
      </c>
      <c r="AG387" s="170">
        <f>Inputs!AG$41</f>
        <v>4.1900000000000004</v>
      </c>
      <c r="AH387" s="170">
        <f>Inputs!AH$41</f>
        <v>4.1900000000000004</v>
      </c>
      <c r="AI387" s="170">
        <f>Inputs!AI$41</f>
        <v>4.1900000000000004</v>
      </c>
      <c r="AJ387" s="170">
        <f>Inputs!AJ$41</f>
        <v>4.1900000000000004</v>
      </c>
      <c r="AK387" s="170">
        <f>Inputs!AK$41</f>
        <v>4.1900000000000004</v>
      </c>
      <c r="AL387" s="170">
        <f>Inputs!AL$41</f>
        <v>4.1900000000000004</v>
      </c>
      <c r="AM387" s="170">
        <f>Inputs!AM$41</f>
        <v>4.1900000000000004</v>
      </c>
      <c r="AN387" s="146"/>
    </row>
    <row r="388" spans="2:40" outlineLevel="1">
      <c r="E388" s="146" t="str">
        <f>Inputs!E$42</f>
        <v>Notional gearing</v>
      </c>
      <c r="F388" s="147"/>
      <c r="G388" s="147" t="str">
        <f>Inputs!G$42</f>
        <v>%</v>
      </c>
      <c r="H388" s="146"/>
      <c r="I388" s="146"/>
      <c r="J388" s="170">
        <f>Inputs!J$42</f>
        <v>60</v>
      </c>
      <c r="K388" s="170">
        <f>Inputs!K$42</f>
        <v>60</v>
      </c>
      <c r="L388" s="170">
        <f>Inputs!L$42</f>
        <v>60</v>
      </c>
      <c r="M388" s="170">
        <f>Inputs!M$42</f>
        <v>60</v>
      </c>
      <c r="N388" s="170">
        <f>Inputs!N$42</f>
        <v>60</v>
      </c>
      <c r="O388" s="170">
        <f>Inputs!O$42</f>
        <v>55</v>
      </c>
      <c r="P388" s="170">
        <f>Inputs!P$42</f>
        <v>55</v>
      </c>
      <c r="Q388" s="170">
        <f>Inputs!Q$42</f>
        <v>55</v>
      </c>
      <c r="R388" s="170">
        <f>Inputs!R$42</f>
        <v>55</v>
      </c>
      <c r="S388" s="170">
        <f>Inputs!S$42</f>
        <v>55</v>
      </c>
      <c r="T388" s="170">
        <f>Inputs!T$42</f>
        <v>55</v>
      </c>
      <c r="U388" s="170">
        <f>Inputs!U$42</f>
        <v>55</v>
      </c>
      <c r="V388" s="170">
        <f>Inputs!V$42</f>
        <v>55</v>
      </c>
      <c r="W388" s="170">
        <f>Inputs!W$42</f>
        <v>55</v>
      </c>
      <c r="X388" s="170">
        <f>Inputs!X$42</f>
        <v>55</v>
      </c>
      <c r="Y388" s="170">
        <f>Inputs!Y$42</f>
        <v>55</v>
      </c>
      <c r="Z388" s="170">
        <f>Inputs!Z$42</f>
        <v>55</v>
      </c>
      <c r="AA388" s="170">
        <f>Inputs!AA$42</f>
        <v>55</v>
      </c>
      <c r="AB388" s="170">
        <f>Inputs!AB$42</f>
        <v>55</v>
      </c>
      <c r="AC388" s="170">
        <f>Inputs!AC$42</f>
        <v>55</v>
      </c>
      <c r="AD388" s="170">
        <f>Inputs!AD$42</f>
        <v>55</v>
      </c>
      <c r="AE388" s="170">
        <f>Inputs!AE$42</f>
        <v>55</v>
      </c>
      <c r="AF388" s="170">
        <f>Inputs!AF$42</f>
        <v>55</v>
      </c>
      <c r="AG388" s="170">
        <f>Inputs!AG$42</f>
        <v>55</v>
      </c>
      <c r="AH388" s="170">
        <f>Inputs!AH$42</f>
        <v>55</v>
      </c>
      <c r="AI388" s="170">
        <f>Inputs!AI$42</f>
        <v>55</v>
      </c>
      <c r="AJ388" s="170">
        <f>Inputs!AJ$42</f>
        <v>55</v>
      </c>
      <c r="AK388" s="170">
        <f>Inputs!AK$42</f>
        <v>55</v>
      </c>
      <c r="AL388" s="170">
        <f>Inputs!AL$42</f>
        <v>55</v>
      </c>
      <c r="AM388" s="170">
        <f>Inputs!AM$42</f>
        <v>55</v>
      </c>
      <c r="AN388" s="146"/>
    </row>
    <row r="389" spans="2:40" outlineLevel="1">
      <c r="E389" s="110" t="s">
        <v>332</v>
      </c>
      <c r="G389" s="111" t="s">
        <v>163</v>
      </c>
      <c r="J389" s="149">
        <f>100-J388</f>
        <v>40</v>
      </c>
      <c r="K389" s="149">
        <f t="shared" ref="K389" si="406">100-K388</f>
        <v>40</v>
      </c>
      <c r="L389" s="149">
        <f t="shared" ref="L389" si="407">100-L388</f>
        <v>40</v>
      </c>
      <c r="M389" s="149">
        <f t="shared" ref="M389" si="408">100-M388</f>
        <v>40</v>
      </c>
      <c r="N389" s="149">
        <f t="shared" ref="N389" si="409">100-N388</f>
        <v>40</v>
      </c>
      <c r="O389" s="149">
        <f t="shared" ref="O389" si="410">100-O388</f>
        <v>45</v>
      </c>
      <c r="P389" s="149">
        <f t="shared" ref="P389" si="411">100-P388</f>
        <v>45</v>
      </c>
      <c r="Q389" s="149">
        <f t="shared" ref="Q389" si="412">100-Q388</f>
        <v>45</v>
      </c>
      <c r="R389" s="149">
        <f t="shared" ref="R389" si="413">100-R388</f>
        <v>45</v>
      </c>
      <c r="S389" s="149">
        <f t="shared" ref="S389" si="414">100-S388</f>
        <v>45</v>
      </c>
      <c r="T389" s="149">
        <f t="shared" ref="T389" si="415">100-T388</f>
        <v>45</v>
      </c>
      <c r="U389" s="149">
        <f t="shared" ref="U389" si="416">100-U388</f>
        <v>45</v>
      </c>
      <c r="V389" s="149">
        <f t="shared" ref="V389" si="417">100-V388</f>
        <v>45</v>
      </c>
      <c r="W389" s="149">
        <f t="shared" ref="W389" si="418">100-W388</f>
        <v>45</v>
      </c>
      <c r="X389" s="149">
        <f t="shared" ref="X389" si="419">100-X388</f>
        <v>45</v>
      </c>
      <c r="Y389" s="149">
        <f t="shared" ref="Y389" si="420">100-Y388</f>
        <v>45</v>
      </c>
      <c r="Z389" s="149">
        <f t="shared" ref="Z389" si="421">100-Z388</f>
        <v>45</v>
      </c>
      <c r="AA389" s="149">
        <f t="shared" ref="AA389" si="422">100-AA388</f>
        <v>45</v>
      </c>
      <c r="AB389" s="149">
        <f t="shared" ref="AB389" si="423">100-AB388</f>
        <v>45</v>
      </c>
      <c r="AC389" s="149">
        <f t="shared" ref="AC389" si="424">100-AC388</f>
        <v>45</v>
      </c>
      <c r="AD389" s="149">
        <f t="shared" ref="AD389" si="425">100-AD388</f>
        <v>45</v>
      </c>
      <c r="AE389" s="149">
        <f t="shared" ref="AE389" si="426">100-AE388</f>
        <v>45</v>
      </c>
      <c r="AF389" s="149">
        <f t="shared" ref="AF389" si="427">100-AF388</f>
        <v>45</v>
      </c>
      <c r="AG389" s="149">
        <f t="shared" ref="AG389" si="428">100-AG388</f>
        <v>45</v>
      </c>
      <c r="AH389" s="149">
        <f t="shared" ref="AH389" si="429">100-AH388</f>
        <v>45</v>
      </c>
      <c r="AI389" s="149">
        <f t="shared" ref="AI389" si="430">100-AI388</f>
        <v>45</v>
      </c>
      <c r="AJ389" s="149">
        <f t="shared" ref="AJ389" si="431">100-AJ388</f>
        <v>45</v>
      </c>
      <c r="AK389" s="149">
        <f t="shared" ref="AK389" si="432">100-AK388</f>
        <v>45</v>
      </c>
      <c r="AL389" s="149">
        <f t="shared" ref="AL389" si="433">100-AL388</f>
        <v>45</v>
      </c>
      <c r="AM389" s="149">
        <f t="shared" ref="AM389" si="434">100-AM388</f>
        <v>45</v>
      </c>
    </row>
    <row r="390" spans="2:40" outlineLevel="1">
      <c r="E390" s="146" t="str">
        <f>Inputs!E$40</f>
        <v>Allowed Cost of Capital</v>
      </c>
      <c r="F390" s="147"/>
      <c r="G390" s="147" t="str">
        <f>Inputs!G$40</f>
        <v>%</v>
      </c>
      <c r="H390" s="146"/>
      <c r="I390" s="146"/>
      <c r="J390" s="170">
        <f>Inputs!J$40</f>
        <v>2.92</v>
      </c>
      <c r="K390" s="170">
        <f>Inputs!K$40</f>
        <v>2.92</v>
      </c>
      <c r="L390" s="170">
        <f>Inputs!L$40</f>
        <v>2.92</v>
      </c>
      <c r="M390" s="170">
        <f>Inputs!M$40</f>
        <v>2.92</v>
      </c>
      <c r="N390" s="170">
        <f>Inputs!N$40</f>
        <v>2.92</v>
      </c>
      <c r="O390" s="170">
        <f>Inputs!O$40</f>
        <v>3.23</v>
      </c>
      <c r="P390" s="170">
        <f>Inputs!P$40</f>
        <v>3.23</v>
      </c>
      <c r="Q390" s="170">
        <f>Inputs!Q$40</f>
        <v>3.23</v>
      </c>
      <c r="R390" s="170">
        <f>Inputs!R$40</f>
        <v>3.23</v>
      </c>
      <c r="S390" s="170">
        <f>Inputs!S$40</f>
        <v>3.23</v>
      </c>
      <c r="T390" s="170">
        <f>Inputs!T$40</f>
        <v>3.23</v>
      </c>
      <c r="U390" s="170">
        <f>Inputs!U$40</f>
        <v>3.23</v>
      </c>
      <c r="V390" s="170">
        <f>Inputs!V$40</f>
        <v>3.23</v>
      </c>
      <c r="W390" s="170">
        <f>Inputs!W$40</f>
        <v>3.23</v>
      </c>
      <c r="X390" s="170">
        <f>Inputs!X$40</f>
        <v>3.23</v>
      </c>
      <c r="Y390" s="170">
        <f>Inputs!Y$40</f>
        <v>3.23</v>
      </c>
      <c r="Z390" s="170">
        <f>Inputs!Z$40</f>
        <v>3.23</v>
      </c>
      <c r="AA390" s="170">
        <f>Inputs!AA$40</f>
        <v>3.23</v>
      </c>
      <c r="AB390" s="170">
        <f>Inputs!AB$40</f>
        <v>3.23</v>
      </c>
      <c r="AC390" s="170">
        <f>Inputs!AC$40</f>
        <v>3.23</v>
      </c>
      <c r="AD390" s="170">
        <f>Inputs!AD$40</f>
        <v>3.23</v>
      </c>
      <c r="AE390" s="170">
        <f>Inputs!AE$40</f>
        <v>3.23</v>
      </c>
      <c r="AF390" s="170">
        <f>Inputs!AF$40</f>
        <v>3.23</v>
      </c>
      <c r="AG390" s="170">
        <f>Inputs!AG$40</f>
        <v>3.23</v>
      </c>
      <c r="AH390" s="170">
        <f>Inputs!AH$40</f>
        <v>3.23</v>
      </c>
      <c r="AI390" s="170">
        <f>Inputs!AI$40</f>
        <v>3.23</v>
      </c>
      <c r="AJ390" s="170">
        <f>Inputs!AJ$40</f>
        <v>3.23</v>
      </c>
      <c r="AK390" s="170">
        <f>Inputs!AK$40</f>
        <v>3.23</v>
      </c>
      <c r="AL390" s="170">
        <f>Inputs!AL$40</f>
        <v>3.23</v>
      </c>
      <c r="AM390" s="170">
        <f>Inputs!AM$40</f>
        <v>3.23</v>
      </c>
      <c r="AN390" s="146"/>
    </row>
    <row r="391" spans="2:40" outlineLevel="1">
      <c r="E391" s="146" t="str">
        <f>Inputs!E$46</f>
        <v>Statutory marginal rate of corporation tax</v>
      </c>
      <c r="F391" s="147"/>
      <c r="G391" s="147" t="str">
        <f>Inputs!G$46</f>
        <v>%</v>
      </c>
      <c r="H391" s="146"/>
      <c r="I391" s="146"/>
      <c r="J391" s="170">
        <f>Inputs!J$46</f>
        <v>19</v>
      </c>
      <c r="K391" s="170">
        <f>Inputs!K$46</f>
        <v>19</v>
      </c>
      <c r="L391" s="170">
        <f>Inputs!L$46</f>
        <v>25</v>
      </c>
      <c r="M391" s="170">
        <f>Inputs!M$46</f>
        <v>25</v>
      </c>
      <c r="N391" s="170">
        <f>Inputs!N$46</f>
        <v>25</v>
      </c>
      <c r="O391" s="170">
        <f>Inputs!O$46</f>
        <v>25</v>
      </c>
      <c r="P391" s="170">
        <f>Inputs!P$46</f>
        <v>25</v>
      </c>
      <c r="Q391" s="170">
        <f>Inputs!Q$46</f>
        <v>25</v>
      </c>
      <c r="R391" s="170">
        <f>Inputs!R$46</f>
        <v>25</v>
      </c>
      <c r="S391" s="170">
        <f>Inputs!S$46</f>
        <v>25</v>
      </c>
      <c r="T391" s="170">
        <f>Inputs!T$46</f>
        <v>25</v>
      </c>
      <c r="U391" s="170">
        <f>Inputs!U$46</f>
        <v>25</v>
      </c>
      <c r="V391" s="170">
        <f>Inputs!V$46</f>
        <v>25</v>
      </c>
      <c r="W391" s="170">
        <f>Inputs!W$46</f>
        <v>25</v>
      </c>
      <c r="X391" s="170">
        <f>Inputs!X$46</f>
        <v>25</v>
      </c>
      <c r="Y391" s="170">
        <f>Inputs!Y$46</f>
        <v>25</v>
      </c>
      <c r="Z391" s="170">
        <f>Inputs!Z$46</f>
        <v>25</v>
      </c>
      <c r="AA391" s="170">
        <f>Inputs!AA$46</f>
        <v>25</v>
      </c>
      <c r="AB391" s="170">
        <f>Inputs!AB$46</f>
        <v>25</v>
      </c>
      <c r="AC391" s="170">
        <f>Inputs!AC$46</f>
        <v>25</v>
      </c>
      <c r="AD391" s="170">
        <f>Inputs!AD$46</f>
        <v>25</v>
      </c>
      <c r="AE391" s="170">
        <f>Inputs!AE$46</f>
        <v>25</v>
      </c>
      <c r="AF391" s="170">
        <f>Inputs!AF$46</f>
        <v>25</v>
      </c>
      <c r="AG391" s="170">
        <f>Inputs!AG$46</f>
        <v>25</v>
      </c>
      <c r="AH391" s="170">
        <f>Inputs!AH$46</f>
        <v>25</v>
      </c>
      <c r="AI391" s="170">
        <f>Inputs!AI$46</f>
        <v>25</v>
      </c>
      <c r="AJ391" s="170">
        <f>Inputs!AJ$46</f>
        <v>25</v>
      </c>
      <c r="AK391" s="170">
        <f>Inputs!AK$46</f>
        <v>25</v>
      </c>
      <c r="AL391" s="170">
        <f>Inputs!AL$46</f>
        <v>25</v>
      </c>
      <c r="AM391" s="170">
        <f>Inputs!AM$46</f>
        <v>25</v>
      </c>
      <c r="AN391" s="146"/>
    </row>
    <row r="392" spans="2:40" outlineLevel="1">
      <c r="J392" s="167"/>
      <c r="K392" s="167"/>
      <c r="L392" s="167"/>
      <c r="M392" s="167"/>
      <c r="N392" s="167"/>
      <c r="O392" s="167"/>
      <c r="P392" s="167"/>
      <c r="Q392" s="167"/>
      <c r="R392" s="167"/>
      <c r="S392" s="167"/>
      <c r="T392" s="167"/>
      <c r="U392" s="167"/>
      <c r="V392" s="167"/>
      <c r="W392" s="167"/>
      <c r="X392" s="167"/>
      <c r="Y392" s="167"/>
      <c r="Z392" s="167"/>
      <c r="AA392" s="167"/>
      <c r="AB392" s="167"/>
      <c r="AC392" s="167"/>
      <c r="AD392" s="167"/>
      <c r="AE392" s="167"/>
      <c r="AF392" s="167"/>
      <c r="AG392" s="167"/>
      <c r="AH392" s="167"/>
      <c r="AI392" s="167"/>
      <c r="AJ392" s="167"/>
      <c r="AK392" s="167"/>
      <c r="AL392" s="167"/>
      <c r="AM392" s="167"/>
    </row>
    <row r="393" spans="2:40" outlineLevel="1">
      <c r="E393" s="153" t="s">
        <v>333</v>
      </c>
      <c r="F393" s="154"/>
      <c r="G393" s="154" t="s">
        <v>160</v>
      </c>
      <c r="H393" s="153"/>
      <c r="I393" s="153"/>
      <c r="J393" s="162">
        <f>J383 * ( (J387 / 100 * J389 / 100 ) / (J390 / 100 ) ) * (1 / ( 1 - J391 / 100 ) - 1 )</f>
        <v>0</v>
      </c>
      <c r="K393" s="162">
        <f t="shared" ref="K393:M393" si="435">K383 * ( (K387 / 100 * K389 / 100 ) / (K390 / 100 ) ) * (1 / ( 1 - K391 / 100 ) - 1 )</f>
        <v>0</v>
      </c>
      <c r="L393" s="162">
        <f t="shared" si="435"/>
        <v>0</v>
      </c>
      <c r="M393" s="162">
        <f t="shared" si="435"/>
        <v>0</v>
      </c>
      <c r="N393" s="162">
        <f>N383 * ( (N387 / 100 * N389 / 100 ) / (N390 / 100 ) ) * (1 / ( 1 - N391 / 100 ) - 1 )</f>
        <v>0</v>
      </c>
      <c r="O393" s="162">
        <f t="shared" ref="O393:AM393" si="436">O383 * ( (O387 / 100 * O389 / 100 ) / (O390 / 100 ) ) * (1 / ( 1 - O391 / 100 ) - 1 )</f>
        <v>0.159980064561668</v>
      </c>
      <c r="P393" s="162">
        <f t="shared" si="436"/>
        <v>0.54107842224985114</v>
      </c>
      <c r="Q393" s="162">
        <f t="shared" si="436"/>
        <v>1.048916063281063</v>
      </c>
      <c r="R393" s="162">
        <f t="shared" si="436"/>
        <v>1.6522944900384975</v>
      </c>
      <c r="S393" s="162">
        <f t="shared" si="436"/>
        <v>2.3372686127012994</v>
      </c>
      <c r="T393" s="162">
        <f t="shared" si="436"/>
        <v>3.1939425113158775</v>
      </c>
      <c r="U393" s="162">
        <f t="shared" si="436"/>
        <v>4.2526641147337685</v>
      </c>
      <c r="V393" s="162">
        <f t="shared" si="436"/>
        <v>5.2874416890951723</v>
      </c>
      <c r="W393" s="162">
        <f t="shared" si="436"/>
        <v>6.085080786994526</v>
      </c>
      <c r="X393" s="162">
        <f t="shared" si="436"/>
        <v>6.5443178980412764</v>
      </c>
      <c r="Y393" s="162">
        <f t="shared" si="436"/>
        <v>6.7000500206531131</v>
      </c>
      <c r="Z393" s="162">
        <f t="shared" si="436"/>
        <v>6.8153700487372344</v>
      </c>
      <c r="AA393" s="162">
        <f t="shared" si="436"/>
        <v>7.0585743215386012</v>
      </c>
      <c r="AB393" s="162">
        <f t="shared" si="436"/>
        <v>7.2049128602355283</v>
      </c>
      <c r="AC393" s="162">
        <f t="shared" si="436"/>
        <v>7.4298994736149755</v>
      </c>
      <c r="AD393" s="162">
        <f t="shared" si="436"/>
        <v>7.7146776782239019</v>
      </c>
      <c r="AE393" s="162">
        <f t="shared" si="436"/>
        <v>8.0176857421631631</v>
      </c>
      <c r="AF393" s="162">
        <f t="shared" si="436"/>
        <v>8.3699568932840158</v>
      </c>
      <c r="AG393" s="162">
        <f t="shared" si="436"/>
        <v>8.8099254711476043</v>
      </c>
      <c r="AH393" s="162">
        <f t="shared" si="436"/>
        <v>9.1266826174101627</v>
      </c>
      <c r="AI393" s="162">
        <f t="shared" si="436"/>
        <v>9.3017757300194113</v>
      </c>
      <c r="AJ393" s="162">
        <f t="shared" si="436"/>
        <v>9.5950449097095838</v>
      </c>
      <c r="AK393" s="162">
        <f t="shared" si="436"/>
        <v>9.8627780312098032</v>
      </c>
      <c r="AL393" s="162">
        <f t="shared" si="436"/>
        <v>10.009071281406703</v>
      </c>
      <c r="AM393" s="162">
        <f t="shared" si="436"/>
        <v>9.9996505471494945</v>
      </c>
    </row>
    <row r="394" spans="2:40" outlineLevel="1"/>
    <row r="395" spans="2:40" outlineLevel="1">
      <c r="B395" s="157" t="s">
        <v>334</v>
      </c>
    </row>
    <row r="396" spans="2:40" outlineLevel="1"/>
    <row r="397" spans="2:40" outlineLevel="1">
      <c r="E397" s="163" t="str">
        <f>Inputs!E$104</f>
        <v>Enhancement operating expenditure</v>
      </c>
      <c r="F397" s="150"/>
      <c r="G397" s="150" t="str">
        <f>Inputs!G$104</f>
        <v>£m 2022/23p</v>
      </c>
      <c r="H397" s="163"/>
      <c r="I397" s="163"/>
      <c r="J397" s="174">
        <f>Inputs!J$104</f>
        <v>0</v>
      </c>
      <c r="K397" s="174">
        <f>Inputs!K$104</f>
        <v>0</v>
      </c>
      <c r="L397" s="174">
        <f>Inputs!L$104</f>
        <v>0</v>
      </c>
      <c r="M397" s="174">
        <f>Inputs!M$104</f>
        <v>0</v>
      </c>
      <c r="N397" s="174">
        <f>Inputs!N$104</f>
        <v>0</v>
      </c>
      <c r="O397" s="174">
        <f>Inputs!O$104</f>
        <v>8.7696989500000004</v>
      </c>
      <c r="P397" s="174">
        <f>Inputs!P$104</f>
        <v>7.6697372399999999</v>
      </c>
      <c r="Q397" s="174">
        <f>Inputs!Q$104</f>
        <v>6.6697372399999999</v>
      </c>
      <c r="R397" s="174">
        <f>Inputs!R$104</f>
        <v>5.6985596072885505</v>
      </c>
      <c r="S397" s="174">
        <f>Inputs!S$104</f>
        <v>6.2347243072885519</v>
      </c>
      <c r="T397" s="174">
        <f>Inputs!T$104</f>
        <v>5.1984221556680676</v>
      </c>
      <c r="U397" s="174">
        <f>Inputs!U$104</f>
        <v>9.6282194030611983</v>
      </c>
      <c r="V397" s="174">
        <f>Inputs!V$104</f>
        <v>11.845935998805349</v>
      </c>
      <c r="W397" s="174">
        <f>Inputs!W$104</f>
        <v>10.80973005697183</v>
      </c>
      <c r="X397" s="174">
        <f>Inputs!X$104</f>
        <v>30.578382901153169</v>
      </c>
      <c r="Y397" s="174">
        <f>Inputs!Y$104</f>
        <v>30.157712771945882</v>
      </c>
      <c r="Z397" s="174">
        <f>Inputs!Z$104</f>
        <v>27.904220601686099</v>
      </c>
      <c r="AA397" s="174">
        <f>Inputs!AA$104</f>
        <v>27.117940434842325</v>
      </c>
      <c r="AB397" s="174">
        <f>Inputs!AB$104</f>
        <v>26.279082487824471</v>
      </c>
      <c r="AC397" s="174">
        <f>Inputs!AC$104</f>
        <v>32.807439868460385</v>
      </c>
      <c r="AD397" s="174">
        <f>Inputs!AD$104</f>
        <v>32.003179916473115</v>
      </c>
      <c r="AE397" s="174">
        <f>Inputs!AE$104</f>
        <v>28.981035718520008</v>
      </c>
      <c r="AF397" s="174">
        <f>Inputs!AF$104</f>
        <v>28.361844438338505</v>
      </c>
      <c r="AG397" s="174">
        <f>Inputs!AG$104</f>
        <v>27.77120623107119</v>
      </c>
      <c r="AH397" s="174">
        <f>Inputs!AH$104</f>
        <v>33.984718018414448</v>
      </c>
      <c r="AI397" s="174">
        <f>Inputs!AI$104</f>
        <v>33.564718018414446</v>
      </c>
      <c r="AJ397" s="174">
        <f>Inputs!AJ$104</f>
        <v>34.186447927913648</v>
      </c>
      <c r="AK397" s="174">
        <f>Inputs!AK$104</f>
        <v>34.338473131073016</v>
      </c>
      <c r="AL397" s="174">
        <f>Inputs!AL$104</f>
        <v>34.344973936965083</v>
      </c>
      <c r="AM397" s="174">
        <f>Inputs!AM$104</f>
        <v>34.584283050209457</v>
      </c>
    </row>
    <row r="398" spans="2:40" outlineLevel="1">
      <c r="E398" s="146" t="str">
        <f>Inputs!E$108</f>
        <v>Enhancement opex efficiency target</v>
      </c>
      <c r="F398" s="146"/>
      <c r="G398" s="147" t="str">
        <f>Inputs!G$108</f>
        <v>%</v>
      </c>
      <c r="H398" s="146"/>
      <c r="I398" s="146"/>
      <c r="J398" s="173">
        <f>Inputs!J$108</f>
        <v>100</v>
      </c>
      <c r="K398" s="173">
        <f>Inputs!K$108</f>
        <v>100</v>
      </c>
      <c r="L398" s="173">
        <f>Inputs!L$108</f>
        <v>100</v>
      </c>
      <c r="M398" s="173">
        <f>Inputs!M$108</f>
        <v>100</v>
      </c>
      <c r="N398" s="173">
        <f>Inputs!N$108</f>
        <v>100</v>
      </c>
      <c r="O398" s="173">
        <f>Inputs!O$108</f>
        <v>100</v>
      </c>
      <c r="P398" s="173">
        <f>Inputs!P$108</f>
        <v>100</v>
      </c>
      <c r="Q398" s="173">
        <f>Inputs!Q$108</f>
        <v>100</v>
      </c>
      <c r="R398" s="173">
        <f>Inputs!R$108</f>
        <v>100</v>
      </c>
      <c r="S398" s="173">
        <f>Inputs!S$108</f>
        <v>100</v>
      </c>
      <c r="T398" s="173">
        <f>Inputs!T$108</f>
        <v>100</v>
      </c>
      <c r="U398" s="173">
        <f>Inputs!U$108</f>
        <v>100</v>
      </c>
      <c r="V398" s="173">
        <f>Inputs!V$108</f>
        <v>100</v>
      </c>
      <c r="W398" s="173">
        <f>Inputs!W$108</f>
        <v>100</v>
      </c>
      <c r="X398" s="173">
        <f>Inputs!X$108</f>
        <v>100</v>
      </c>
      <c r="Y398" s="173">
        <f>Inputs!Y$108</f>
        <v>100</v>
      </c>
      <c r="Z398" s="173">
        <f>Inputs!Z$108</f>
        <v>100</v>
      </c>
      <c r="AA398" s="173">
        <f>Inputs!AA$108</f>
        <v>100</v>
      </c>
      <c r="AB398" s="173">
        <f>Inputs!AB$108</f>
        <v>100</v>
      </c>
      <c r="AC398" s="173">
        <f>Inputs!AC$108</f>
        <v>100</v>
      </c>
      <c r="AD398" s="173">
        <f>Inputs!AD$108</f>
        <v>100</v>
      </c>
      <c r="AE398" s="173">
        <f>Inputs!AE$108</f>
        <v>100</v>
      </c>
      <c r="AF398" s="173">
        <f>Inputs!AF$108</f>
        <v>100</v>
      </c>
      <c r="AG398" s="173">
        <f>Inputs!AG$108</f>
        <v>100</v>
      </c>
      <c r="AH398" s="173">
        <f>Inputs!AH$108</f>
        <v>100</v>
      </c>
      <c r="AI398" s="173">
        <f>Inputs!AI$108</f>
        <v>100</v>
      </c>
      <c r="AJ398" s="173">
        <f>Inputs!AJ$108</f>
        <v>100</v>
      </c>
      <c r="AK398" s="173">
        <f>Inputs!AK$108</f>
        <v>100</v>
      </c>
      <c r="AL398" s="173">
        <f>Inputs!AL$108</f>
        <v>100</v>
      </c>
      <c r="AM398" s="173">
        <f>Inputs!AM$108</f>
        <v>100</v>
      </c>
    </row>
    <row r="399" spans="2:40" outlineLevel="1">
      <c r="E399" s="298" t="s">
        <v>335</v>
      </c>
      <c r="F399" s="299"/>
      <c r="G399" s="299">
        <f>Inputs!G414</f>
        <v>0</v>
      </c>
      <c r="H399" s="298"/>
      <c r="I399" s="298"/>
      <c r="J399" s="162">
        <f t="shared" ref="J399:AM399" si="437">J397 * J398 / 100</f>
        <v>0</v>
      </c>
      <c r="K399" s="162">
        <f t="shared" si="437"/>
        <v>0</v>
      </c>
      <c r="L399" s="162">
        <f t="shared" si="437"/>
        <v>0</v>
      </c>
      <c r="M399" s="162">
        <f t="shared" si="437"/>
        <v>0</v>
      </c>
      <c r="N399" s="162">
        <f t="shared" si="437"/>
        <v>0</v>
      </c>
      <c r="O399" s="162">
        <f t="shared" si="437"/>
        <v>8.7696989500000004</v>
      </c>
      <c r="P399" s="162">
        <f t="shared" si="437"/>
        <v>7.6697372399999999</v>
      </c>
      <c r="Q399" s="162">
        <f t="shared" si="437"/>
        <v>6.6697372399999999</v>
      </c>
      <c r="R399" s="162">
        <f t="shared" si="437"/>
        <v>5.6985596072885505</v>
      </c>
      <c r="S399" s="162">
        <f t="shared" si="437"/>
        <v>6.2347243072885519</v>
      </c>
      <c r="T399" s="162">
        <f t="shared" si="437"/>
        <v>5.1984221556680676</v>
      </c>
      <c r="U399" s="162">
        <f t="shared" si="437"/>
        <v>9.6282194030611983</v>
      </c>
      <c r="V399" s="162">
        <f t="shared" si="437"/>
        <v>11.845935998805349</v>
      </c>
      <c r="W399" s="162">
        <f t="shared" si="437"/>
        <v>10.80973005697183</v>
      </c>
      <c r="X399" s="162">
        <f t="shared" si="437"/>
        <v>30.578382901153169</v>
      </c>
      <c r="Y399" s="162">
        <f t="shared" si="437"/>
        <v>30.157712771945882</v>
      </c>
      <c r="Z399" s="162">
        <f t="shared" si="437"/>
        <v>27.904220601686099</v>
      </c>
      <c r="AA399" s="162">
        <f t="shared" si="437"/>
        <v>27.117940434842325</v>
      </c>
      <c r="AB399" s="162">
        <f t="shared" si="437"/>
        <v>26.279082487824471</v>
      </c>
      <c r="AC399" s="162">
        <f t="shared" si="437"/>
        <v>32.807439868460385</v>
      </c>
      <c r="AD399" s="162">
        <f t="shared" si="437"/>
        <v>32.003179916473115</v>
      </c>
      <c r="AE399" s="162">
        <f t="shared" si="437"/>
        <v>28.981035718520005</v>
      </c>
      <c r="AF399" s="162">
        <f t="shared" si="437"/>
        <v>28.361844438338505</v>
      </c>
      <c r="AG399" s="162">
        <f t="shared" si="437"/>
        <v>27.77120623107119</v>
      </c>
      <c r="AH399" s="162">
        <f t="shared" si="437"/>
        <v>33.984718018414448</v>
      </c>
      <c r="AI399" s="162">
        <f t="shared" si="437"/>
        <v>33.564718018414446</v>
      </c>
      <c r="AJ399" s="162">
        <f t="shared" si="437"/>
        <v>34.186447927913648</v>
      </c>
      <c r="AK399" s="162">
        <f t="shared" si="437"/>
        <v>34.338473131073016</v>
      </c>
      <c r="AL399" s="162">
        <f t="shared" si="437"/>
        <v>34.344973936965083</v>
      </c>
      <c r="AM399" s="162">
        <f t="shared" si="437"/>
        <v>34.584283050209457</v>
      </c>
    </row>
    <row r="400" spans="2:40" outlineLevel="1"/>
    <row r="401" spans="2:39" outlineLevel="1">
      <c r="B401" s="157" t="s">
        <v>336</v>
      </c>
    </row>
    <row r="402" spans="2:39" outlineLevel="1"/>
    <row r="403" spans="2:39" outlineLevel="1">
      <c r="E403" s="110" t="s">
        <v>337</v>
      </c>
      <c r="G403" s="111" t="s">
        <v>160</v>
      </c>
      <c r="J403" s="158">
        <f>J399+J393+J383+J369</f>
        <v>0</v>
      </c>
      <c r="K403" s="158">
        <f t="shared" ref="K403:AM403" si="438">K399+K393+K383+K369</f>
        <v>0</v>
      </c>
      <c r="L403" s="158">
        <f t="shared" si="438"/>
        <v>0</v>
      </c>
      <c r="M403" s="158">
        <f t="shared" si="438"/>
        <v>0</v>
      </c>
      <c r="N403" s="158">
        <f t="shared" si="438"/>
        <v>0</v>
      </c>
      <c r="O403" s="158">
        <f t="shared" si="438"/>
        <v>10.887479353976129</v>
      </c>
      <c r="P403" s="158">
        <f t="shared" si="438"/>
        <v>13.503457906420001</v>
      </c>
      <c r="Q403" s="158">
        <f t="shared" si="438"/>
        <v>17.163535024811484</v>
      </c>
      <c r="R403" s="158">
        <f t="shared" si="438"/>
        <v>21.607161395934718</v>
      </c>
      <c r="S403" s="158">
        <f t="shared" si="438"/>
        <v>28.42139439025312</v>
      </c>
      <c r="T403" s="158">
        <f t="shared" si="438"/>
        <v>36.540612643731968</v>
      </c>
      <c r="U403" s="158">
        <f t="shared" si="438"/>
        <v>51.438906624825528</v>
      </c>
      <c r="V403" s="158">
        <f t="shared" si="438"/>
        <v>63.125171748155701</v>
      </c>
      <c r="W403" s="158">
        <f t="shared" si="438"/>
        <v>69.486107083418133</v>
      </c>
      <c r="X403" s="158">
        <f t="shared" si="438"/>
        <v>93.659633474940577</v>
      </c>
      <c r="Y403" s="158">
        <f t="shared" si="438"/>
        <v>94.710417658928634</v>
      </c>
      <c r="Z403" s="158">
        <f t="shared" si="438"/>
        <v>93.969788659011201</v>
      </c>
      <c r="AA403" s="158">
        <f t="shared" si="438"/>
        <v>95.001988982876099</v>
      </c>
      <c r="AB403" s="158">
        <f t="shared" si="438"/>
        <v>95.811037326912555</v>
      </c>
      <c r="AC403" s="158">
        <f t="shared" si="438"/>
        <v>104.85588913665839</v>
      </c>
      <c r="AD403" s="158">
        <f t="shared" si="438"/>
        <v>106.7393175448515</v>
      </c>
      <c r="AE403" s="158">
        <f t="shared" si="438"/>
        <v>106.6431162056583</v>
      </c>
      <c r="AF403" s="158">
        <f t="shared" si="438"/>
        <v>109.27470666810832</v>
      </c>
      <c r="AG403" s="158">
        <f t="shared" si="438"/>
        <v>112.78261906992796</v>
      </c>
      <c r="AH403" s="158">
        <f t="shared" si="438"/>
        <v>121.6154980129929</v>
      </c>
      <c r="AI403" s="158">
        <f t="shared" si="438"/>
        <v>123.21937963381814</v>
      </c>
      <c r="AJ403" s="158">
        <f t="shared" si="438"/>
        <v>126.86190038244429</v>
      </c>
      <c r="AK403" s="158">
        <f t="shared" si="438"/>
        <v>129.54333428694207</v>
      </c>
      <c r="AL403" s="158">
        <f t="shared" si="438"/>
        <v>131.18055772147824</v>
      </c>
      <c r="AM403" s="158">
        <f t="shared" si="438"/>
        <v>131.57310537877871</v>
      </c>
    </row>
    <row r="404" spans="2:39" outlineLevel="1">
      <c r="E404" s="146" t="str">
        <f>Inputs!E$43</f>
        <v>Multiplier to account for retail margin</v>
      </c>
      <c r="F404" s="147"/>
      <c r="G404" s="147" t="str">
        <f>Inputs!G$43</f>
        <v>n</v>
      </c>
      <c r="H404" s="146"/>
      <c r="I404" s="146"/>
      <c r="J404" s="174">
        <f>Inputs!J$43</f>
        <v>1.01</v>
      </c>
      <c r="K404" s="174">
        <f>Inputs!K$43</f>
        <v>1.01</v>
      </c>
      <c r="L404" s="174">
        <f>Inputs!L$43</f>
        <v>1.01</v>
      </c>
      <c r="M404" s="174">
        <f>Inputs!M$43</f>
        <v>1.01</v>
      </c>
      <c r="N404" s="174">
        <f>Inputs!N$43</f>
        <v>1.01</v>
      </c>
      <c r="O404" s="174">
        <f>Inputs!O$43</f>
        <v>1.01</v>
      </c>
      <c r="P404" s="174">
        <f>Inputs!P$43</f>
        <v>1.01</v>
      </c>
      <c r="Q404" s="174">
        <f>Inputs!Q$43</f>
        <v>1.01</v>
      </c>
      <c r="R404" s="174">
        <f>Inputs!R$43</f>
        <v>1.01</v>
      </c>
      <c r="S404" s="174">
        <f>Inputs!S$43</f>
        <v>1.01</v>
      </c>
      <c r="T404" s="174">
        <f>Inputs!T$43</f>
        <v>1.01</v>
      </c>
      <c r="U404" s="174">
        <f>Inputs!U$43</f>
        <v>1.01</v>
      </c>
      <c r="V404" s="174">
        <f>Inputs!V$43</f>
        <v>1.01</v>
      </c>
      <c r="W404" s="174">
        <f>Inputs!W$43</f>
        <v>1.01</v>
      </c>
      <c r="X404" s="174">
        <f>Inputs!X$43</f>
        <v>1.01</v>
      </c>
      <c r="Y404" s="174">
        <f>Inputs!Y$43</f>
        <v>1.01</v>
      </c>
      <c r="Z404" s="174">
        <f>Inputs!Z$43</f>
        <v>1.01</v>
      </c>
      <c r="AA404" s="174">
        <f>Inputs!AA$43</f>
        <v>1.01</v>
      </c>
      <c r="AB404" s="174">
        <f>Inputs!AB$43</f>
        <v>1.01</v>
      </c>
      <c r="AC404" s="174">
        <f>Inputs!AC$43</f>
        <v>1.01</v>
      </c>
      <c r="AD404" s="174">
        <f>Inputs!AD$43</f>
        <v>1.01</v>
      </c>
      <c r="AE404" s="174">
        <f>Inputs!AE$43</f>
        <v>1.01</v>
      </c>
      <c r="AF404" s="174">
        <f>Inputs!AF$43</f>
        <v>1.01</v>
      </c>
      <c r="AG404" s="174">
        <f>Inputs!AG$43</f>
        <v>1.01</v>
      </c>
      <c r="AH404" s="174">
        <f>Inputs!AH$43</f>
        <v>1.01</v>
      </c>
      <c r="AI404" s="174">
        <f>Inputs!AI$43</f>
        <v>1.01</v>
      </c>
      <c r="AJ404" s="174">
        <f>Inputs!AJ$43</f>
        <v>1.01</v>
      </c>
      <c r="AK404" s="174">
        <f>Inputs!AK$43</f>
        <v>1.01</v>
      </c>
      <c r="AL404" s="174">
        <f>Inputs!AL$43</f>
        <v>1.01</v>
      </c>
      <c r="AM404" s="174">
        <f>Inputs!AM$43</f>
        <v>1.01</v>
      </c>
    </row>
    <row r="405" spans="2:39" outlineLevel="1">
      <c r="E405" s="153" t="s">
        <v>338</v>
      </c>
      <c r="F405" s="154"/>
      <c r="G405" s="154" t="s">
        <v>160</v>
      </c>
      <c r="H405" s="153"/>
      <c r="I405" s="153"/>
      <c r="J405" s="162">
        <f>( J403 * J404 ) - J403</f>
        <v>0</v>
      </c>
      <c r="K405" s="162">
        <f t="shared" ref="K405:AM405" si="439">( K403 * K404 ) - K403</f>
        <v>0</v>
      </c>
      <c r="L405" s="162">
        <f t="shared" si="439"/>
        <v>0</v>
      </c>
      <c r="M405" s="162">
        <f t="shared" si="439"/>
        <v>0</v>
      </c>
      <c r="N405" s="162">
        <f t="shared" si="439"/>
        <v>0</v>
      </c>
      <c r="O405" s="162">
        <f t="shared" si="439"/>
        <v>0.10887479353976204</v>
      </c>
      <c r="P405" s="162">
        <f t="shared" si="439"/>
        <v>0.13503457906420024</v>
      </c>
      <c r="Q405" s="162">
        <f t="shared" si="439"/>
        <v>0.17163535024811338</v>
      </c>
      <c r="R405" s="162">
        <f t="shared" si="439"/>
        <v>0.21607161395934682</v>
      </c>
      <c r="S405" s="162">
        <f t="shared" si="439"/>
        <v>0.28421394390253241</v>
      </c>
      <c r="T405" s="162">
        <f t="shared" si="439"/>
        <v>0.36540612643732118</v>
      </c>
      <c r="U405" s="162">
        <f t="shared" si="439"/>
        <v>0.5143890662482562</v>
      </c>
      <c r="V405" s="162">
        <f t="shared" si="439"/>
        <v>0.63125171748156106</v>
      </c>
      <c r="W405" s="162">
        <f t="shared" si="439"/>
        <v>0.69486107083417892</v>
      </c>
      <c r="X405" s="162">
        <f t="shared" si="439"/>
        <v>0.93659633474941018</v>
      </c>
      <c r="Y405" s="162">
        <f t="shared" si="439"/>
        <v>0.94710417658929202</v>
      </c>
      <c r="Z405" s="162">
        <f t="shared" si="439"/>
        <v>0.93969788659011044</v>
      </c>
      <c r="AA405" s="162">
        <f t="shared" si="439"/>
        <v>0.9500198898287664</v>
      </c>
      <c r="AB405" s="162">
        <f t="shared" si="439"/>
        <v>0.95811037326912185</v>
      </c>
      <c r="AC405" s="162">
        <f t="shared" si="439"/>
        <v>1.0485588913665822</v>
      </c>
      <c r="AD405" s="162">
        <f t="shared" si="439"/>
        <v>1.0673931754485153</v>
      </c>
      <c r="AE405" s="162">
        <f t="shared" si="439"/>
        <v>1.0664311620565883</v>
      </c>
      <c r="AF405" s="162">
        <f t="shared" si="439"/>
        <v>1.0927470666810848</v>
      </c>
      <c r="AG405" s="162">
        <f t="shared" si="439"/>
        <v>1.127826190699281</v>
      </c>
      <c r="AH405" s="162">
        <f t="shared" si="439"/>
        <v>1.2161549801299287</v>
      </c>
      <c r="AI405" s="162">
        <f t="shared" si="439"/>
        <v>1.2321937963381799</v>
      </c>
      <c r="AJ405" s="162">
        <f t="shared" si="439"/>
        <v>1.2686190038244405</v>
      </c>
      <c r="AK405" s="162">
        <f t="shared" si="439"/>
        <v>1.2954333428694156</v>
      </c>
      <c r="AL405" s="162">
        <f t="shared" si="439"/>
        <v>1.3118055772147841</v>
      </c>
      <c r="AM405" s="162">
        <f t="shared" si="439"/>
        <v>1.3157310537878004</v>
      </c>
    </row>
    <row r="406" spans="2:39" outlineLevel="1"/>
    <row r="407" spans="2:39" outlineLevel="1">
      <c r="B407" s="157" t="s">
        <v>339</v>
      </c>
    </row>
    <row r="408" spans="2:39" outlineLevel="1">
      <c r="E408" s="148" t="str">
        <f>E399</f>
        <v>Enhancement operating expenditure (post efficiency)</v>
      </c>
      <c r="F408" s="159"/>
      <c r="G408" s="159">
        <f t="shared" ref="G408" si="440">G399</f>
        <v>0</v>
      </c>
      <c r="H408" s="148"/>
      <c r="I408" s="148"/>
      <c r="J408" s="158">
        <f t="shared" ref="J408:AM408" si="441">J399</f>
        <v>0</v>
      </c>
      <c r="K408" s="158">
        <f t="shared" si="441"/>
        <v>0</v>
      </c>
      <c r="L408" s="158">
        <f t="shared" si="441"/>
        <v>0</v>
      </c>
      <c r="M408" s="158">
        <f t="shared" si="441"/>
        <v>0</v>
      </c>
      <c r="N408" s="158">
        <f t="shared" si="441"/>
        <v>0</v>
      </c>
      <c r="O408" s="158">
        <f t="shared" si="441"/>
        <v>8.7696989500000004</v>
      </c>
      <c r="P408" s="158">
        <f t="shared" si="441"/>
        <v>7.6697372399999999</v>
      </c>
      <c r="Q408" s="158">
        <f t="shared" si="441"/>
        <v>6.6697372399999999</v>
      </c>
      <c r="R408" s="158">
        <f t="shared" si="441"/>
        <v>5.6985596072885505</v>
      </c>
      <c r="S408" s="158">
        <f t="shared" si="441"/>
        <v>6.2347243072885519</v>
      </c>
      <c r="T408" s="158">
        <f t="shared" si="441"/>
        <v>5.1984221556680676</v>
      </c>
      <c r="U408" s="158">
        <f t="shared" si="441"/>
        <v>9.6282194030611983</v>
      </c>
      <c r="V408" s="158">
        <f t="shared" si="441"/>
        <v>11.845935998805349</v>
      </c>
      <c r="W408" s="158">
        <f t="shared" si="441"/>
        <v>10.80973005697183</v>
      </c>
      <c r="X408" s="158">
        <f t="shared" si="441"/>
        <v>30.578382901153169</v>
      </c>
      <c r="Y408" s="158">
        <f t="shared" si="441"/>
        <v>30.157712771945882</v>
      </c>
      <c r="Z408" s="158">
        <f t="shared" si="441"/>
        <v>27.904220601686099</v>
      </c>
      <c r="AA408" s="158">
        <f t="shared" si="441"/>
        <v>27.117940434842325</v>
      </c>
      <c r="AB408" s="158">
        <f t="shared" si="441"/>
        <v>26.279082487824471</v>
      </c>
      <c r="AC408" s="158">
        <f t="shared" si="441"/>
        <v>32.807439868460385</v>
      </c>
      <c r="AD408" s="158">
        <f t="shared" si="441"/>
        <v>32.003179916473115</v>
      </c>
      <c r="AE408" s="158">
        <f t="shared" si="441"/>
        <v>28.981035718520005</v>
      </c>
      <c r="AF408" s="158">
        <f t="shared" si="441"/>
        <v>28.361844438338505</v>
      </c>
      <c r="AG408" s="158">
        <f t="shared" si="441"/>
        <v>27.77120623107119</v>
      </c>
      <c r="AH408" s="158">
        <f t="shared" si="441"/>
        <v>33.984718018414448</v>
      </c>
      <c r="AI408" s="158">
        <f t="shared" si="441"/>
        <v>33.564718018414446</v>
      </c>
      <c r="AJ408" s="158">
        <f t="shared" si="441"/>
        <v>34.186447927913648</v>
      </c>
      <c r="AK408" s="158">
        <f t="shared" si="441"/>
        <v>34.338473131073016</v>
      </c>
      <c r="AL408" s="158">
        <f t="shared" si="441"/>
        <v>34.344973936965083</v>
      </c>
      <c r="AM408" s="158">
        <f t="shared" si="441"/>
        <v>34.584283050209457</v>
      </c>
    </row>
    <row r="409" spans="2:39" outlineLevel="1">
      <c r="E409" s="110" t="str">
        <f>E369</f>
        <v>Total draw down charges</v>
      </c>
      <c r="G409" s="111" t="str">
        <f t="shared" ref="G409" si="442">G369</f>
        <v>£m 2022/23p</v>
      </c>
      <c r="J409" s="158">
        <f t="shared" ref="J409:AM409" si="443">J369</f>
        <v>0</v>
      </c>
      <c r="K409" s="158">
        <f t="shared" si="443"/>
        <v>0</v>
      </c>
      <c r="L409" s="158">
        <f t="shared" si="443"/>
        <v>0</v>
      </c>
      <c r="M409" s="158">
        <f t="shared" si="443"/>
        <v>0</v>
      </c>
      <c r="N409" s="158">
        <f t="shared" si="443"/>
        <v>0</v>
      </c>
      <c r="O409" s="158">
        <f t="shared" si="443"/>
        <v>1.1256979102128717</v>
      </c>
      <c r="P409" s="158">
        <f t="shared" si="443"/>
        <v>2.4783374070251902</v>
      </c>
      <c r="Q409" s="158">
        <f t="shared" si="443"/>
        <v>3.9891669318398648</v>
      </c>
      <c r="R409" s="158">
        <f t="shared" si="443"/>
        <v>5.6622473906779609</v>
      </c>
      <c r="S409" s="158">
        <f t="shared" si="443"/>
        <v>7.6925937101582758</v>
      </c>
      <c r="T409" s="158">
        <f t="shared" si="443"/>
        <v>11.535632338180733</v>
      </c>
      <c r="U409" s="158">
        <f t="shared" si="443"/>
        <v>15.438691238125449</v>
      </c>
      <c r="V409" s="158">
        <f t="shared" si="443"/>
        <v>18.490285757876102</v>
      </c>
      <c r="W409" s="158">
        <f t="shared" si="443"/>
        <v>20.941037073602619</v>
      </c>
      <c r="X409" s="158">
        <f t="shared" si="443"/>
        <v>22.498048922648977</v>
      </c>
      <c r="Y409" s="158">
        <f t="shared" si="443"/>
        <v>23.003763454559</v>
      </c>
      <c r="Z409" s="158">
        <f t="shared" si="443"/>
        <v>23.801493890357154</v>
      </c>
      <c r="AA409" s="158">
        <f t="shared" si="443"/>
        <v>24.549905318667527</v>
      </c>
      <c r="AB409" s="158">
        <f t="shared" si="443"/>
        <v>25.299407072630185</v>
      </c>
      <c r="AC409" s="158">
        <f t="shared" si="443"/>
        <v>26.434659102814749</v>
      </c>
      <c r="AD409" s="158">
        <f t="shared" si="443"/>
        <v>27.374031309481133</v>
      </c>
      <c r="AE409" s="158">
        <f t="shared" si="443"/>
        <v>28.439740891057841</v>
      </c>
      <c r="AF409" s="158">
        <f t="shared" si="443"/>
        <v>29.527852408391343</v>
      </c>
      <c r="AG409" s="158">
        <f t="shared" si="443"/>
        <v>30.925338963879796</v>
      </c>
      <c r="AH409" s="158">
        <f t="shared" si="443"/>
        <v>31.60006419620597</v>
      </c>
      <c r="AI409" s="158">
        <f t="shared" si="443"/>
        <v>32.549010614162796</v>
      </c>
      <c r="AJ409" s="158">
        <f t="shared" si="443"/>
        <v>33.769357332630193</v>
      </c>
      <c r="AK409" s="158">
        <f t="shared" si="443"/>
        <v>34.655093401814909</v>
      </c>
      <c r="AL409" s="158">
        <f t="shared" si="443"/>
        <v>35.387689529449091</v>
      </c>
      <c r="AM409" s="158">
        <f t="shared" si="443"/>
        <v>35.598764037119253</v>
      </c>
    </row>
    <row r="410" spans="2:39" outlineLevel="1">
      <c r="E410" s="110" t="str">
        <f>E383</f>
        <v>Allowed return on capital</v>
      </c>
      <c r="G410" s="111" t="str">
        <f t="shared" ref="G410" si="444">G383</f>
        <v>£m 2022/23p</v>
      </c>
      <c r="J410" s="158">
        <f t="shared" ref="J410:AM410" si="445">J383</f>
        <v>0</v>
      </c>
      <c r="K410" s="158">
        <f t="shared" si="445"/>
        <v>0</v>
      </c>
      <c r="L410" s="158">
        <f t="shared" si="445"/>
        <v>0</v>
      </c>
      <c r="M410" s="158">
        <f t="shared" si="445"/>
        <v>0</v>
      </c>
      <c r="N410" s="158">
        <f t="shared" si="445"/>
        <v>0</v>
      </c>
      <c r="O410" s="158">
        <f t="shared" si="445"/>
        <v>0.83210242920159072</v>
      </c>
      <c r="P410" s="158">
        <f t="shared" si="445"/>
        <v>2.8143048371449595</v>
      </c>
      <c r="Q410" s="158">
        <f t="shared" si="445"/>
        <v>5.4557147896905551</v>
      </c>
      <c r="R410" s="158">
        <f t="shared" si="445"/>
        <v>8.594059907929708</v>
      </c>
      <c r="S410" s="158">
        <f t="shared" si="445"/>
        <v>12.156807760104991</v>
      </c>
      <c r="T410" s="158">
        <f t="shared" si="445"/>
        <v>16.612615638567291</v>
      </c>
      <c r="U410" s="158">
        <f t="shared" si="445"/>
        <v>22.119331868905114</v>
      </c>
      <c r="V410" s="158">
        <f t="shared" si="445"/>
        <v>27.501508302379083</v>
      </c>
      <c r="W410" s="158">
        <f t="shared" si="445"/>
        <v>31.65025916584916</v>
      </c>
      <c r="X410" s="158">
        <f t="shared" si="445"/>
        <v>34.038883753097153</v>
      </c>
      <c r="Y410" s="158">
        <f t="shared" si="445"/>
        <v>34.84889141177063</v>
      </c>
      <c r="Z410" s="158">
        <f t="shared" si="445"/>
        <v>35.448704118230715</v>
      </c>
      <c r="AA410" s="158">
        <f t="shared" si="445"/>
        <v>36.275568907827655</v>
      </c>
      <c r="AB410" s="158">
        <f t="shared" si="445"/>
        <v>37.027634906222367</v>
      </c>
      <c r="AC410" s="158">
        <f t="shared" si="445"/>
        <v>38.183890691768291</v>
      </c>
      <c r="AD410" s="158">
        <f t="shared" si="445"/>
        <v>39.647428640673354</v>
      </c>
      <c r="AE410" s="158">
        <f t="shared" si="445"/>
        <v>41.204653853917286</v>
      </c>
      <c r="AF410" s="158">
        <f t="shared" si="445"/>
        <v>43.015052928094462</v>
      </c>
      <c r="AG410" s="158">
        <f t="shared" si="445"/>
        <v>45.276148403829374</v>
      </c>
      <c r="AH410" s="158">
        <f t="shared" si="445"/>
        <v>46.90403318096233</v>
      </c>
      <c r="AI410" s="158">
        <f t="shared" si="445"/>
        <v>47.803875271221479</v>
      </c>
      <c r="AJ410" s="158">
        <f t="shared" si="445"/>
        <v>49.311050212190864</v>
      </c>
      <c r="AK410" s="158">
        <f t="shared" si="445"/>
        <v>50.686989722844338</v>
      </c>
      <c r="AL410" s="158">
        <f t="shared" si="445"/>
        <v>51.438822973657359</v>
      </c>
      <c r="AM410" s="158">
        <f t="shared" si="445"/>
        <v>51.390407744300511</v>
      </c>
    </row>
    <row r="411" spans="2:39" outlineLevel="1">
      <c r="E411" s="110" t="str">
        <f>E393</f>
        <v>Allowed Tax</v>
      </c>
      <c r="G411" s="111" t="str">
        <f>G393</f>
        <v>£m 2022/23p</v>
      </c>
      <c r="J411" s="158">
        <f>J393</f>
        <v>0</v>
      </c>
      <c r="K411" s="158">
        <f t="shared" ref="K411:AM411" si="446">K393</f>
        <v>0</v>
      </c>
      <c r="L411" s="158">
        <f t="shared" si="446"/>
        <v>0</v>
      </c>
      <c r="M411" s="158">
        <f t="shared" si="446"/>
        <v>0</v>
      </c>
      <c r="N411" s="158">
        <f t="shared" si="446"/>
        <v>0</v>
      </c>
      <c r="O411" s="158">
        <f t="shared" si="446"/>
        <v>0.159980064561668</v>
      </c>
      <c r="P411" s="158">
        <f t="shared" si="446"/>
        <v>0.54107842224985114</v>
      </c>
      <c r="Q411" s="158">
        <f t="shared" si="446"/>
        <v>1.048916063281063</v>
      </c>
      <c r="R411" s="158">
        <f t="shared" si="446"/>
        <v>1.6522944900384975</v>
      </c>
      <c r="S411" s="158">
        <f t="shared" si="446"/>
        <v>2.3372686127012994</v>
      </c>
      <c r="T411" s="158">
        <f t="shared" si="446"/>
        <v>3.1939425113158775</v>
      </c>
      <c r="U411" s="158">
        <f t="shared" si="446"/>
        <v>4.2526641147337685</v>
      </c>
      <c r="V411" s="158">
        <f t="shared" si="446"/>
        <v>5.2874416890951723</v>
      </c>
      <c r="W411" s="158">
        <f t="shared" si="446"/>
        <v>6.085080786994526</v>
      </c>
      <c r="X411" s="158">
        <f t="shared" si="446"/>
        <v>6.5443178980412764</v>
      </c>
      <c r="Y411" s="158">
        <f t="shared" si="446"/>
        <v>6.7000500206531131</v>
      </c>
      <c r="Z411" s="158">
        <f t="shared" si="446"/>
        <v>6.8153700487372344</v>
      </c>
      <c r="AA411" s="158">
        <f t="shared" si="446"/>
        <v>7.0585743215386012</v>
      </c>
      <c r="AB411" s="158">
        <f t="shared" si="446"/>
        <v>7.2049128602355283</v>
      </c>
      <c r="AC411" s="158">
        <f t="shared" si="446"/>
        <v>7.4298994736149755</v>
      </c>
      <c r="AD411" s="158">
        <f t="shared" si="446"/>
        <v>7.7146776782239019</v>
      </c>
      <c r="AE411" s="158">
        <f t="shared" si="446"/>
        <v>8.0176857421631631</v>
      </c>
      <c r="AF411" s="158">
        <f t="shared" si="446"/>
        <v>8.3699568932840158</v>
      </c>
      <c r="AG411" s="158">
        <f t="shared" si="446"/>
        <v>8.8099254711476043</v>
      </c>
      <c r="AH411" s="158">
        <f t="shared" si="446"/>
        <v>9.1266826174101627</v>
      </c>
      <c r="AI411" s="158">
        <f t="shared" si="446"/>
        <v>9.3017757300194113</v>
      </c>
      <c r="AJ411" s="158">
        <f t="shared" si="446"/>
        <v>9.5950449097095838</v>
      </c>
      <c r="AK411" s="158">
        <f t="shared" si="446"/>
        <v>9.8627780312098032</v>
      </c>
      <c r="AL411" s="158">
        <f t="shared" si="446"/>
        <v>10.009071281406703</v>
      </c>
      <c r="AM411" s="158">
        <f t="shared" si="446"/>
        <v>9.9996505471494945</v>
      </c>
    </row>
    <row r="412" spans="2:39" outlineLevel="1">
      <c r="E412" s="110" t="str">
        <f>E405</f>
        <v>Allowed retail margin</v>
      </c>
      <c r="F412" s="110"/>
      <c r="G412" s="111" t="str">
        <f t="shared" ref="G412" si="447">G405</f>
        <v>£m 2022/23p</v>
      </c>
      <c r="J412" s="158">
        <f t="shared" ref="J412:AM412" si="448">J405</f>
        <v>0</v>
      </c>
      <c r="K412" s="158">
        <f t="shared" si="448"/>
        <v>0</v>
      </c>
      <c r="L412" s="158">
        <f t="shared" si="448"/>
        <v>0</v>
      </c>
      <c r="M412" s="158">
        <f t="shared" si="448"/>
        <v>0</v>
      </c>
      <c r="N412" s="158">
        <f t="shared" si="448"/>
        <v>0</v>
      </c>
      <c r="O412" s="158">
        <f t="shared" si="448"/>
        <v>0.10887479353976204</v>
      </c>
      <c r="P412" s="158">
        <f t="shared" si="448"/>
        <v>0.13503457906420024</v>
      </c>
      <c r="Q412" s="158">
        <f t="shared" si="448"/>
        <v>0.17163535024811338</v>
      </c>
      <c r="R412" s="158">
        <f t="shared" si="448"/>
        <v>0.21607161395934682</v>
      </c>
      <c r="S412" s="158">
        <f t="shared" si="448"/>
        <v>0.28421394390253241</v>
      </c>
      <c r="T412" s="158">
        <f t="shared" si="448"/>
        <v>0.36540612643732118</v>
      </c>
      <c r="U412" s="158">
        <f t="shared" si="448"/>
        <v>0.5143890662482562</v>
      </c>
      <c r="V412" s="158">
        <f t="shared" si="448"/>
        <v>0.63125171748156106</v>
      </c>
      <c r="W412" s="158">
        <f t="shared" si="448"/>
        <v>0.69486107083417892</v>
      </c>
      <c r="X412" s="158">
        <f t="shared" si="448"/>
        <v>0.93659633474941018</v>
      </c>
      <c r="Y412" s="158">
        <f t="shared" si="448"/>
        <v>0.94710417658929202</v>
      </c>
      <c r="Z412" s="158">
        <f t="shared" si="448"/>
        <v>0.93969788659011044</v>
      </c>
      <c r="AA412" s="158">
        <f t="shared" si="448"/>
        <v>0.9500198898287664</v>
      </c>
      <c r="AB412" s="158">
        <f t="shared" si="448"/>
        <v>0.95811037326912185</v>
      </c>
      <c r="AC412" s="158">
        <f t="shared" si="448"/>
        <v>1.0485588913665822</v>
      </c>
      <c r="AD412" s="158">
        <f t="shared" si="448"/>
        <v>1.0673931754485153</v>
      </c>
      <c r="AE412" s="158">
        <f t="shared" si="448"/>
        <v>1.0664311620565883</v>
      </c>
      <c r="AF412" s="158">
        <f t="shared" si="448"/>
        <v>1.0927470666810848</v>
      </c>
      <c r="AG412" s="158">
        <f t="shared" si="448"/>
        <v>1.127826190699281</v>
      </c>
      <c r="AH412" s="158">
        <f t="shared" si="448"/>
        <v>1.2161549801299287</v>
      </c>
      <c r="AI412" s="158">
        <f t="shared" si="448"/>
        <v>1.2321937963381799</v>
      </c>
      <c r="AJ412" s="158">
        <f t="shared" si="448"/>
        <v>1.2686190038244405</v>
      </c>
      <c r="AK412" s="158">
        <f t="shared" si="448"/>
        <v>1.2954333428694156</v>
      </c>
      <c r="AL412" s="158">
        <f t="shared" si="448"/>
        <v>1.3118055772147841</v>
      </c>
      <c r="AM412" s="158">
        <f t="shared" si="448"/>
        <v>1.3157310537878004</v>
      </c>
    </row>
    <row r="413" spans="2:39" outlineLevel="1">
      <c r="E413" s="153" t="s">
        <v>340</v>
      </c>
      <c r="F413" s="154"/>
      <c r="G413" s="154" t="s">
        <v>160</v>
      </c>
      <c r="H413" s="153"/>
      <c r="I413" s="153"/>
      <c r="J413" s="164">
        <f>SUM(J408:J412)</f>
        <v>0</v>
      </c>
      <c r="K413" s="164">
        <f t="shared" ref="K413:AM413" si="449">SUM(K408:K412)</f>
        <v>0</v>
      </c>
      <c r="L413" s="164">
        <f t="shared" si="449"/>
        <v>0</v>
      </c>
      <c r="M413" s="164">
        <f t="shared" si="449"/>
        <v>0</v>
      </c>
      <c r="N413" s="164">
        <f t="shared" si="449"/>
        <v>0</v>
      </c>
      <c r="O413" s="164">
        <f t="shared" si="449"/>
        <v>10.996354147515891</v>
      </c>
      <c r="P413" s="164">
        <f t="shared" si="449"/>
        <v>13.638492485484202</v>
      </c>
      <c r="Q413" s="164">
        <f t="shared" si="449"/>
        <v>17.335170375059594</v>
      </c>
      <c r="R413" s="164">
        <f t="shared" si="449"/>
        <v>21.823233009894061</v>
      </c>
      <c r="S413" s="164">
        <f t="shared" si="449"/>
        <v>28.705608334155652</v>
      </c>
      <c r="T413" s="164">
        <f t="shared" si="449"/>
        <v>36.90601877016929</v>
      </c>
      <c r="U413" s="164">
        <f t="shared" si="449"/>
        <v>51.953295691073784</v>
      </c>
      <c r="V413" s="164">
        <f t="shared" si="449"/>
        <v>63.756423465637269</v>
      </c>
      <c r="W413" s="164">
        <f t="shared" si="449"/>
        <v>70.180968154252312</v>
      </c>
      <c r="X413" s="164">
        <f t="shared" si="449"/>
        <v>94.596229809689973</v>
      </c>
      <c r="Y413" s="164">
        <f t="shared" si="449"/>
        <v>95.657521835517912</v>
      </c>
      <c r="Z413" s="164">
        <f t="shared" si="449"/>
        <v>94.909486545601325</v>
      </c>
      <c r="AA413" s="164">
        <f t="shared" si="449"/>
        <v>95.952008872704866</v>
      </c>
      <c r="AB413" s="164">
        <f t="shared" si="449"/>
        <v>96.769147700181662</v>
      </c>
      <c r="AC413" s="164">
        <f t="shared" si="449"/>
        <v>105.90444802802499</v>
      </c>
      <c r="AD413" s="164">
        <f t="shared" si="449"/>
        <v>107.80671072030003</v>
      </c>
      <c r="AE413" s="164">
        <f t="shared" si="449"/>
        <v>107.70954736771488</v>
      </c>
      <c r="AF413" s="164">
        <f t="shared" si="449"/>
        <v>110.36745373478941</v>
      </c>
      <c r="AG413" s="164">
        <f t="shared" si="449"/>
        <v>113.91044526062724</v>
      </c>
      <c r="AH413" s="164">
        <f t="shared" si="449"/>
        <v>122.83165299312284</v>
      </c>
      <c r="AI413" s="164">
        <f t="shared" si="449"/>
        <v>124.45157343015632</v>
      </c>
      <c r="AJ413" s="164">
        <f t="shared" si="449"/>
        <v>128.13051938626873</v>
      </c>
      <c r="AK413" s="164">
        <f t="shared" si="449"/>
        <v>130.83876762981149</v>
      </c>
      <c r="AL413" s="164">
        <f t="shared" si="449"/>
        <v>132.49236329869302</v>
      </c>
      <c r="AM413" s="164">
        <f t="shared" si="449"/>
        <v>132.88883643256651</v>
      </c>
    </row>
    <row r="414" spans="2:39" outlineLevel="1"/>
    <row r="415" spans="2:39" outlineLevel="1">
      <c r="B415" s="157" t="s">
        <v>341</v>
      </c>
    </row>
    <row r="416" spans="2:39" outlineLevel="1"/>
    <row r="417" spans="1:41" outlineLevel="1">
      <c r="E417" s="110" t="str">
        <f>E$95</f>
        <v>Total new allowed revenue</v>
      </c>
      <c r="F417" s="110"/>
      <c r="G417" s="111" t="str">
        <f>G$95</f>
        <v>£m 2022/23p</v>
      </c>
      <c r="J417" s="158">
        <f>J413</f>
        <v>0</v>
      </c>
      <c r="K417" s="158">
        <f t="shared" ref="K417:AM417" si="450">K413</f>
        <v>0</v>
      </c>
      <c r="L417" s="158">
        <f t="shared" si="450"/>
        <v>0</v>
      </c>
      <c r="M417" s="158">
        <f t="shared" si="450"/>
        <v>0</v>
      </c>
      <c r="N417" s="158">
        <f t="shared" si="450"/>
        <v>0</v>
      </c>
      <c r="O417" s="158">
        <f t="shared" si="450"/>
        <v>10.996354147515891</v>
      </c>
      <c r="P417" s="158">
        <f t="shared" si="450"/>
        <v>13.638492485484202</v>
      </c>
      <c r="Q417" s="158">
        <f t="shared" si="450"/>
        <v>17.335170375059594</v>
      </c>
      <c r="R417" s="158">
        <f t="shared" si="450"/>
        <v>21.823233009894061</v>
      </c>
      <c r="S417" s="158">
        <f t="shared" si="450"/>
        <v>28.705608334155652</v>
      </c>
      <c r="T417" s="158">
        <f t="shared" si="450"/>
        <v>36.90601877016929</v>
      </c>
      <c r="U417" s="158">
        <f t="shared" si="450"/>
        <v>51.953295691073784</v>
      </c>
      <c r="V417" s="158">
        <f t="shared" si="450"/>
        <v>63.756423465637269</v>
      </c>
      <c r="W417" s="158">
        <f t="shared" si="450"/>
        <v>70.180968154252312</v>
      </c>
      <c r="X417" s="158">
        <f t="shared" si="450"/>
        <v>94.596229809689973</v>
      </c>
      <c r="Y417" s="158">
        <f t="shared" si="450"/>
        <v>95.657521835517912</v>
      </c>
      <c r="Z417" s="158">
        <f t="shared" si="450"/>
        <v>94.909486545601325</v>
      </c>
      <c r="AA417" s="158">
        <f t="shared" si="450"/>
        <v>95.952008872704866</v>
      </c>
      <c r="AB417" s="158">
        <f t="shared" si="450"/>
        <v>96.769147700181662</v>
      </c>
      <c r="AC417" s="158">
        <f t="shared" si="450"/>
        <v>105.90444802802499</v>
      </c>
      <c r="AD417" s="158">
        <f t="shared" si="450"/>
        <v>107.80671072030003</v>
      </c>
      <c r="AE417" s="158">
        <f t="shared" si="450"/>
        <v>107.70954736771488</v>
      </c>
      <c r="AF417" s="158">
        <f t="shared" si="450"/>
        <v>110.36745373478941</v>
      </c>
      <c r="AG417" s="158">
        <f t="shared" si="450"/>
        <v>113.91044526062724</v>
      </c>
      <c r="AH417" s="158">
        <f t="shared" si="450"/>
        <v>122.83165299312284</v>
      </c>
      <c r="AI417" s="158">
        <f t="shared" si="450"/>
        <v>124.45157343015632</v>
      </c>
      <c r="AJ417" s="158">
        <f t="shared" si="450"/>
        <v>128.13051938626873</v>
      </c>
      <c r="AK417" s="158">
        <f t="shared" si="450"/>
        <v>130.83876762981149</v>
      </c>
      <c r="AL417" s="158">
        <f t="shared" si="450"/>
        <v>132.49236329869302</v>
      </c>
      <c r="AM417" s="158">
        <f t="shared" si="450"/>
        <v>132.88883643256651</v>
      </c>
    </row>
    <row r="418" spans="1:41" outlineLevel="1">
      <c r="E418" s="146" t="str">
        <f>Inputs!E$112</f>
        <v xml:space="preserve">% wholesale revenue accounted for by non-residential customers </v>
      </c>
      <c r="F418" s="146"/>
      <c r="G418" s="147" t="str">
        <f>Inputs!G$112</f>
        <v>%</v>
      </c>
      <c r="H418" s="146"/>
      <c r="I418" s="146"/>
      <c r="J418" s="173">
        <f>Inputs!J$112</f>
        <v>13.936784491856299</v>
      </c>
      <c r="K418" s="173">
        <f>Inputs!K$112</f>
        <v>18</v>
      </c>
      <c r="L418" s="173">
        <f>Inputs!L$112</f>
        <v>18.899999999999999</v>
      </c>
      <c r="M418" s="173">
        <f>Inputs!M$112</f>
        <v>19.899999999999999</v>
      </c>
      <c r="N418" s="173">
        <f>Inputs!N$112</f>
        <v>19.899999999999999</v>
      </c>
      <c r="O418" s="173">
        <f>Inputs!O$112</f>
        <v>19.899999999999999</v>
      </c>
      <c r="P418" s="173">
        <f>Inputs!P$112</f>
        <v>20</v>
      </c>
      <c r="Q418" s="173">
        <f>Inputs!Q$112</f>
        <v>20</v>
      </c>
      <c r="R418" s="173">
        <f>Inputs!R$112</f>
        <v>19.399999999999999</v>
      </c>
      <c r="S418" s="173">
        <f>Inputs!S$112</f>
        <v>19.399999999999999</v>
      </c>
      <c r="T418" s="173">
        <f>Inputs!T$112</f>
        <v>19.399999999999999</v>
      </c>
      <c r="U418" s="173">
        <f>Inputs!U$112</f>
        <v>19.399999999999999</v>
      </c>
      <c r="V418" s="173">
        <f>Inputs!V$112</f>
        <v>19.399999999999999</v>
      </c>
      <c r="W418" s="173">
        <f>Inputs!W$112</f>
        <v>19.399999999999999</v>
      </c>
      <c r="X418" s="173">
        <f>Inputs!X$112</f>
        <v>19.399999999999999</v>
      </c>
      <c r="Y418" s="173">
        <f>Inputs!Y$112</f>
        <v>19.399999999999999</v>
      </c>
      <c r="Z418" s="173">
        <f>Inputs!Z$112</f>
        <v>19.399999999999999</v>
      </c>
      <c r="AA418" s="173">
        <f>Inputs!AA$112</f>
        <v>19.399999999999999</v>
      </c>
      <c r="AB418" s="173">
        <f>Inputs!AB$112</f>
        <v>19.399999999999999</v>
      </c>
      <c r="AC418" s="173">
        <f>Inputs!AC$112</f>
        <v>19.399999999999999</v>
      </c>
      <c r="AD418" s="173">
        <f>Inputs!AD$112</f>
        <v>19.399999999999999</v>
      </c>
      <c r="AE418" s="173">
        <f>Inputs!AE$112</f>
        <v>19.399999999999999</v>
      </c>
      <c r="AF418" s="173">
        <f>Inputs!AF$112</f>
        <v>19.399999999999999</v>
      </c>
      <c r="AG418" s="173">
        <f>Inputs!AG$112</f>
        <v>19.399999999999999</v>
      </c>
      <c r="AH418" s="173">
        <f>Inputs!AH$112</f>
        <v>19.399999999999999</v>
      </c>
      <c r="AI418" s="173">
        <f>Inputs!AI$112</f>
        <v>19.399999999999999</v>
      </c>
      <c r="AJ418" s="173">
        <f>Inputs!AJ$112</f>
        <v>19.399999999999999</v>
      </c>
      <c r="AK418" s="173">
        <f>Inputs!AK$112</f>
        <v>19.399999999999999</v>
      </c>
      <c r="AL418" s="173">
        <f>Inputs!AL$112</f>
        <v>19.399999999999999</v>
      </c>
      <c r="AM418" s="173">
        <f>Inputs!AM$112</f>
        <v>19.399999999999999</v>
      </c>
    </row>
    <row r="419" spans="1:41" outlineLevel="1">
      <c r="E419" s="146" t="str">
        <f>Inputs!E$111</f>
        <v>Average number of residential billed properties</v>
      </c>
      <c r="F419" s="146"/>
      <c r="G419" s="147" t="str">
        <f>Inputs!G$111</f>
        <v>000s</v>
      </c>
      <c r="H419" s="146"/>
      <c r="I419" s="146"/>
      <c r="J419" s="146">
        <f>Inputs!J$111</f>
        <v>1398.453</v>
      </c>
      <c r="K419" s="146">
        <f>Inputs!K$111</f>
        <v>1417.202</v>
      </c>
      <c r="L419" s="146">
        <f>Inputs!L$111</f>
        <v>1435.7470000000001</v>
      </c>
      <c r="M419" s="146">
        <f>Inputs!M$111</f>
        <v>1443</v>
      </c>
      <c r="N419" s="146">
        <f>Inputs!N$111</f>
        <v>1455.6</v>
      </c>
      <c r="O419" s="146">
        <f>Inputs!O$111</f>
        <v>1467.3000000000002</v>
      </c>
      <c r="P419" s="146">
        <f>Inputs!P$111</f>
        <v>1478.9</v>
      </c>
      <c r="Q419" s="146">
        <f>Inputs!Q$111</f>
        <v>1490.3000000000002</v>
      </c>
      <c r="R419" s="146">
        <f>Inputs!R$111</f>
        <v>1501.6</v>
      </c>
      <c r="S419" s="146">
        <f>Inputs!S$111</f>
        <v>1512.8</v>
      </c>
      <c r="T419" s="146">
        <f>Inputs!T$111</f>
        <v>1524.146</v>
      </c>
      <c r="U419" s="146">
        <f>Inputs!U$111</f>
        <v>1535.5770950000001</v>
      </c>
      <c r="V419" s="146">
        <f>Inputs!V$111</f>
        <v>1547.0939232125002</v>
      </c>
      <c r="W419" s="146">
        <f>Inputs!W$111</f>
        <v>1558.6971276365939</v>
      </c>
      <c r="X419" s="146">
        <f>Inputs!X$111</f>
        <v>1570.3873560938684</v>
      </c>
      <c r="Y419" s="146">
        <f>Inputs!Y$111</f>
        <v>1582.1652612645726</v>
      </c>
      <c r="Z419" s="146">
        <f>Inputs!Z$111</f>
        <v>1594.031500724057</v>
      </c>
      <c r="AA419" s="146">
        <f>Inputs!AA$111</f>
        <v>1605.9867369794874</v>
      </c>
      <c r="AB419" s="146">
        <f>Inputs!AB$111</f>
        <v>1618.0316375068337</v>
      </c>
      <c r="AC419" s="146">
        <f>Inputs!AC$111</f>
        <v>1630.1668747881351</v>
      </c>
      <c r="AD419" s="146">
        <f>Inputs!AD$111</f>
        <v>1642.3931263490463</v>
      </c>
      <c r="AE419" s="146">
        <f>Inputs!AE$111</f>
        <v>1654.7110747966642</v>
      </c>
      <c r="AF419" s="146">
        <f>Inputs!AF$111</f>
        <v>1667.1214078576393</v>
      </c>
      <c r="AG419" s="146">
        <f>Inputs!AG$111</f>
        <v>1679.6248184165718</v>
      </c>
      <c r="AH419" s="146">
        <f>Inputs!AH$111</f>
        <v>1692.2220045546962</v>
      </c>
      <c r="AI419" s="146">
        <f>Inputs!AI$111</f>
        <v>1704.9136695888565</v>
      </c>
      <c r="AJ419" s="146">
        <f>Inputs!AJ$111</f>
        <v>1717.7005221107729</v>
      </c>
      <c r="AK419" s="146">
        <f>Inputs!AK$111</f>
        <v>1730.5832760266037</v>
      </c>
      <c r="AL419" s="146">
        <f>Inputs!AL$111</f>
        <v>1743.5626505968032</v>
      </c>
      <c r="AM419" s="146">
        <f>Inputs!AM$111</f>
        <v>1756.6393704762793</v>
      </c>
    </row>
    <row r="420" spans="1:41" outlineLevel="1">
      <c r="E420" s="110" t="s">
        <v>342</v>
      </c>
      <c r="F420" s="110"/>
      <c r="G420" s="111" t="s">
        <v>160</v>
      </c>
      <c r="J420" s="158">
        <f>J417 * J418 / 100</f>
        <v>0</v>
      </c>
      <c r="K420" s="158">
        <f t="shared" ref="K420:AM420" si="451">K417 * K418 / 100</f>
        <v>0</v>
      </c>
      <c r="L420" s="158">
        <f t="shared" si="451"/>
        <v>0</v>
      </c>
      <c r="M420" s="158">
        <f t="shared" si="451"/>
        <v>0</v>
      </c>
      <c r="N420" s="158">
        <f t="shared" si="451"/>
        <v>0</v>
      </c>
      <c r="O420" s="158">
        <f t="shared" si="451"/>
        <v>2.1882744753556622</v>
      </c>
      <c r="P420" s="158">
        <f t="shared" si="451"/>
        <v>2.7276984970968403</v>
      </c>
      <c r="Q420" s="158">
        <f t="shared" si="451"/>
        <v>3.4670340750119184</v>
      </c>
      <c r="R420" s="158">
        <f t="shared" si="451"/>
        <v>4.2337072039194474</v>
      </c>
      <c r="S420" s="158">
        <f t="shared" si="451"/>
        <v>5.5688880168261958</v>
      </c>
      <c r="T420" s="158">
        <f t="shared" si="451"/>
        <v>7.1597676414128424</v>
      </c>
      <c r="U420" s="158">
        <f t="shared" si="451"/>
        <v>10.078939364068313</v>
      </c>
      <c r="V420" s="158">
        <f t="shared" si="451"/>
        <v>12.368746152333628</v>
      </c>
      <c r="W420" s="158">
        <f t="shared" si="451"/>
        <v>13.615107821924948</v>
      </c>
      <c r="X420" s="158">
        <f t="shared" si="451"/>
        <v>18.351668583079853</v>
      </c>
      <c r="Y420" s="158">
        <f t="shared" si="451"/>
        <v>18.557559236090473</v>
      </c>
      <c r="Z420" s="158">
        <f t="shared" si="451"/>
        <v>18.412440389846655</v>
      </c>
      <c r="AA420" s="158">
        <f t="shared" si="451"/>
        <v>18.614689721304742</v>
      </c>
      <c r="AB420" s="158">
        <f t="shared" si="451"/>
        <v>18.77321465383524</v>
      </c>
      <c r="AC420" s="158">
        <f t="shared" si="451"/>
        <v>20.545462917436843</v>
      </c>
      <c r="AD420" s="158">
        <f t="shared" si="451"/>
        <v>20.914501879738204</v>
      </c>
      <c r="AE420" s="158">
        <f t="shared" si="451"/>
        <v>20.895652189336683</v>
      </c>
      <c r="AF420" s="158">
        <f t="shared" si="451"/>
        <v>21.411286024549145</v>
      </c>
      <c r="AG420" s="158">
        <f t="shared" si="451"/>
        <v>22.098626380561683</v>
      </c>
      <c r="AH420" s="158">
        <f t="shared" si="451"/>
        <v>23.829340680665833</v>
      </c>
      <c r="AI420" s="158">
        <f t="shared" si="451"/>
        <v>24.14360524545032</v>
      </c>
      <c r="AJ420" s="158">
        <f t="shared" si="451"/>
        <v>24.857320760936133</v>
      </c>
      <c r="AK420" s="158">
        <f t="shared" si="451"/>
        <v>25.382720920183427</v>
      </c>
      <c r="AL420" s="158">
        <f t="shared" si="451"/>
        <v>25.703518479946442</v>
      </c>
      <c r="AM420" s="158">
        <f t="shared" si="451"/>
        <v>25.780434267917897</v>
      </c>
    </row>
    <row r="421" spans="1:41" outlineLevel="1">
      <c r="E421" s="110" t="s">
        <v>343</v>
      </c>
      <c r="F421" s="110"/>
      <c r="G421" s="111" t="s">
        <v>160</v>
      </c>
      <c r="J421" s="158">
        <f>J417-J420</f>
        <v>0</v>
      </c>
      <c r="K421" s="158">
        <f t="shared" ref="K421:AM421" si="452">K417-K420</f>
        <v>0</v>
      </c>
      <c r="L421" s="158">
        <f t="shared" si="452"/>
        <v>0</v>
      </c>
      <c r="M421" s="158">
        <f t="shared" si="452"/>
        <v>0</v>
      </c>
      <c r="N421" s="158">
        <f t="shared" si="452"/>
        <v>0</v>
      </c>
      <c r="O421" s="158">
        <f t="shared" si="452"/>
        <v>8.808079672160229</v>
      </c>
      <c r="P421" s="158">
        <f t="shared" si="452"/>
        <v>10.910793988387361</v>
      </c>
      <c r="Q421" s="158">
        <f t="shared" si="452"/>
        <v>13.868136300047675</v>
      </c>
      <c r="R421" s="158">
        <f t="shared" si="452"/>
        <v>17.589525805974613</v>
      </c>
      <c r="S421" s="158">
        <f t="shared" si="452"/>
        <v>23.136720317329456</v>
      </c>
      <c r="T421" s="158">
        <f t="shared" si="452"/>
        <v>29.746251128756448</v>
      </c>
      <c r="U421" s="158">
        <f t="shared" si="452"/>
        <v>41.874356327005472</v>
      </c>
      <c r="V421" s="158">
        <f t="shared" si="452"/>
        <v>51.387677313303641</v>
      </c>
      <c r="W421" s="158">
        <f t="shared" si="452"/>
        <v>56.565860332327361</v>
      </c>
      <c r="X421" s="158">
        <f t="shared" si="452"/>
        <v>76.244561226610116</v>
      </c>
      <c r="Y421" s="158">
        <f t="shared" si="452"/>
        <v>77.099962599427442</v>
      </c>
      <c r="Z421" s="158">
        <f t="shared" si="452"/>
        <v>76.497046155754674</v>
      </c>
      <c r="AA421" s="158">
        <f t="shared" si="452"/>
        <v>77.337319151400123</v>
      </c>
      <c r="AB421" s="158">
        <f t="shared" si="452"/>
        <v>77.995933046346423</v>
      </c>
      <c r="AC421" s="158">
        <f t="shared" si="452"/>
        <v>85.358985110588151</v>
      </c>
      <c r="AD421" s="158">
        <f t="shared" si="452"/>
        <v>86.892208840561835</v>
      </c>
      <c r="AE421" s="158">
        <f t="shared" si="452"/>
        <v>86.813895178378189</v>
      </c>
      <c r="AF421" s="158">
        <f t="shared" si="452"/>
        <v>88.956167710240265</v>
      </c>
      <c r="AG421" s="158">
        <f t="shared" si="452"/>
        <v>91.811818880065559</v>
      </c>
      <c r="AH421" s="158">
        <f t="shared" si="452"/>
        <v>99.002312312457008</v>
      </c>
      <c r="AI421" s="158">
        <f t="shared" si="452"/>
        <v>100.307968184706</v>
      </c>
      <c r="AJ421" s="158">
        <f t="shared" si="452"/>
        <v>103.2731986253326</v>
      </c>
      <c r="AK421" s="158">
        <f t="shared" si="452"/>
        <v>105.45604670962805</v>
      </c>
      <c r="AL421" s="158">
        <f t="shared" si="452"/>
        <v>106.78884481874658</v>
      </c>
      <c r="AM421" s="158">
        <f t="shared" si="452"/>
        <v>107.10840216464861</v>
      </c>
    </row>
    <row r="422" spans="1:41" outlineLevel="1">
      <c r="E422" s="153" t="s">
        <v>344</v>
      </c>
      <c r="F422" s="153"/>
      <c r="G422" s="154" t="s">
        <v>345</v>
      </c>
      <c r="H422" s="153"/>
      <c r="I422" s="153"/>
      <c r="J422" s="164">
        <f>J421 / J419 * 1000</f>
        <v>0</v>
      </c>
      <c r="K422" s="164">
        <f t="shared" ref="K422:AM422" si="453">K421 / K419 * 1000</f>
        <v>0</v>
      </c>
      <c r="L422" s="164">
        <f t="shared" si="453"/>
        <v>0</v>
      </c>
      <c r="M422" s="164">
        <f t="shared" si="453"/>
        <v>0</v>
      </c>
      <c r="N422" s="164">
        <f t="shared" si="453"/>
        <v>0</v>
      </c>
      <c r="O422" s="164">
        <f t="shared" si="453"/>
        <v>6.0029166988074891</v>
      </c>
      <c r="P422" s="164">
        <f t="shared" si="453"/>
        <v>7.3776414824446288</v>
      </c>
      <c r="Q422" s="164">
        <f t="shared" si="453"/>
        <v>9.3056004160556096</v>
      </c>
      <c r="R422" s="164">
        <f t="shared" si="453"/>
        <v>11.713855757841378</v>
      </c>
      <c r="S422" s="164">
        <f t="shared" si="453"/>
        <v>15.293971653443586</v>
      </c>
      <c r="T422" s="164">
        <f t="shared" si="453"/>
        <v>19.516667779042461</v>
      </c>
      <c r="U422" s="164">
        <f t="shared" si="453"/>
        <v>27.269458800442365</v>
      </c>
      <c r="V422" s="164">
        <f t="shared" si="453"/>
        <v>33.215615769854793</v>
      </c>
      <c r="W422" s="164">
        <f t="shared" si="453"/>
        <v>36.290475762983213</v>
      </c>
      <c r="X422" s="164">
        <f t="shared" si="453"/>
        <v>48.551436007647446</v>
      </c>
      <c r="Y422" s="164">
        <f t="shared" si="453"/>
        <v>48.730663279639941</v>
      </c>
      <c r="Z422" s="164">
        <f t="shared" si="453"/>
        <v>47.989670292592976</v>
      </c>
      <c r="AA422" s="164">
        <f t="shared" si="453"/>
        <v>48.155640000399281</v>
      </c>
      <c r="AB422" s="164">
        <f t="shared" si="453"/>
        <v>48.204207654757312</v>
      </c>
      <c r="AC422" s="164">
        <f t="shared" si="453"/>
        <v>52.362114842802114</v>
      </c>
      <c r="AD422" s="164">
        <f t="shared" si="453"/>
        <v>52.905852713667073</v>
      </c>
      <c r="AE422" s="164">
        <f t="shared" si="453"/>
        <v>52.464684923345992</v>
      </c>
      <c r="AF422" s="164">
        <f t="shared" si="453"/>
        <v>53.359141866311226</v>
      </c>
      <c r="AG422" s="164">
        <f t="shared" si="453"/>
        <v>54.66209946017532</v>
      </c>
      <c r="AH422" s="164">
        <f t="shared" si="453"/>
        <v>58.504328655452746</v>
      </c>
      <c r="AI422" s="164">
        <f t="shared" si="453"/>
        <v>58.834631907723207</v>
      </c>
      <c r="AJ422" s="164">
        <f t="shared" si="453"/>
        <v>60.122936039180296</v>
      </c>
      <c r="AK422" s="164">
        <f t="shared" si="453"/>
        <v>60.936707392523601</v>
      </c>
      <c r="AL422" s="164">
        <f t="shared" si="453"/>
        <v>61.247495053988381</v>
      </c>
      <c r="AM422" s="164">
        <f t="shared" si="453"/>
        <v>60.973472395536831</v>
      </c>
    </row>
    <row r="423" spans="1:41" outlineLevel="1">
      <c r="E423" s="153" t="s">
        <v>346</v>
      </c>
      <c r="G423" s="154" t="s">
        <v>345</v>
      </c>
      <c r="K423" s="164">
        <f t="shared" ref="K423" si="454">K422-J422</f>
        <v>0</v>
      </c>
      <c r="L423" s="164">
        <f t="shared" ref="L423" si="455">L422-K422</f>
        <v>0</v>
      </c>
      <c r="M423" s="164">
        <f t="shared" ref="M423" si="456">M422-L422</f>
        <v>0</v>
      </c>
      <c r="N423" s="164">
        <f t="shared" ref="N423" si="457">N422-M422</f>
        <v>0</v>
      </c>
      <c r="O423" s="164">
        <f>O422-N422</f>
        <v>6.0029166988074891</v>
      </c>
      <c r="P423" s="164">
        <f>P422-O422</f>
        <v>1.3747247836371397</v>
      </c>
      <c r="Q423" s="164">
        <f>Q422-P422</f>
        <v>1.9279589336109808</v>
      </c>
      <c r="R423" s="164">
        <f>R422-Q422</f>
        <v>2.4082553417857682</v>
      </c>
      <c r="S423" s="164">
        <f t="shared" ref="S423" si="458">S422-R422</f>
        <v>3.5801158956022086</v>
      </c>
      <c r="T423" s="164">
        <f t="shared" ref="T423" si="459">T422-S422</f>
        <v>4.2226961255988744</v>
      </c>
      <c r="U423" s="164">
        <f t="shared" ref="U423" si="460">U422-T422</f>
        <v>7.7527910213999043</v>
      </c>
      <c r="V423" s="164">
        <f t="shared" ref="V423" si="461">V422-U422</f>
        <v>5.9461569694124279</v>
      </c>
      <c r="W423" s="164">
        <f t="shared" ref="W423" si="462">W422-V422</f>
        <v>3.0748599931284204</v>
      </c>
      <c r="X423" s="164">
        <f t="shared" ref="X423" si="463">X422-W422</f>
        <v>12.260960244664233</v>
      </c>
      <c r="Y423" s="164">
        <f t="shared" ref="Y423" si="464">Y422-X422</f>
        <v>0.17922727199249522</v>
      </c>
      <c r="Z423" s="164">
        <f t="shared" ref="Z423" si="465">Z422-Y422</f>
        <v>-0.74099298704696537</v>
      </c>
      <c r="AA423" s="164">
        <f t="shared" ref="AA423" si="466">AA422-Z422</f>
        <v>0.16596970780630471</v>
      </c>
      <c r="AB423" s="164">
        <f t="shared" ref="AB423" si="467">AB422-AA422</f>
        <v>4.856765435803112E-2</v>
      </c>
      <c r="AC423" s="164">
        <f t="shared" ref="AC423" si="468">AC422-AB422</f>
        <v>4.1579071880448026</v>
      </c>
      <c r="AD423" s="164">
        <f t="shared" ref="AD423" si="469">AD422-AC422</f>
        <v>0.54373787086495895</v>
      </c>
      <c r="AE423" s="164">
        <f t="shared" ref="AE423" si="470">AE422-AD422</f>
        <v>-0.44116779032108155</v>
      </c>
      <c r="AF423" s="164">
        <f t="shared" ref="AF423" si="471">AF422-AE422</f>
        <v>0.8944569429652347</v>
      </c>
      <c r="AG423" s="164">
        <f t="shared" ref="AG423" si="472">AG422-AF422</f>
        <v>1.3029575938640932</v>
      </c>
      <c r="AH423" s="164">
        <f t="shared" ref="AH423" si="473">AH422-AG422</f>
        <v>3.8422291952774259</v>
      </c>
      <c r="AI423" s="164">
        <f t="shared" ref="AI423" si="474">AI422-AH422</f>
        <v>0.3303032522704612</v>
      </c>
      <c r="AJ423" s="164">
        <f t="shared" ref="AJ423" si="475">AJ422-AI422</f>
        <v>1.2883041314570889</v>
      </c>
      <c r="AK423" s="164">
        <f t="shared" ref="AK423" si="476">AK422-AJ422</f>
        <v>0.81377135334330575</v>
      </c>
      <c r="AL423" s="164">
        <f t="shared" ref="AL423" si="477">AL422-AK422</f>
        <v>0.31078766146477932</v>
      </c>
      <c r="AM423" s="164">
        <f t="shared" ref="AM423" si="478">AM422-AL422</f>
        <v>-0.27402265845154972</v>
      </c>
    </row>
    <row r="424" spans="1:41" outlineLevel="1">
      <c r="E424" s="153"/>
      <c r="G424" s="154"/>
      <c r="K424" s="164"/>
      <c r="L424" s="164"/>
      <c r="M424" s="164"/>
      <c r="N424" s="164"/>
      <c r="O424" s="164"/>
      <c r="P424" s="164"/>
      <c r="Q424" s="164"/>
      <c r="R424" s="164"/>
      <c r="S424" s="164"/>
      <c r="T424" s="164"/>
      <c r="U424" s="164"/>
      <c r="V424" s="164"/>
      <c r="W424" s="164"/>
      <c r="X424" s="164"/>
      <c r="Y424" s="164"/>
      <c r="Z424" s="164"/>
      <c r="AA424" s="164"/>
      <c r="AB424" s="164"/>
      <c r="AC424" s="164"/>
      <c r="AD424" s="164"/>
      <c r="AE424" s="164"/>
      <c r="AF424" s="164"/>
      <c r="AG424" s="164"/>
      <c r="AH424" s="164"/>
      <c r="AI424" s="164"/>
      <c r="AJ424" s="164"/>
      <c r="AK424" s="164"/>
      <c r="AL424" s="164"/>
      <c r="AM424" s="164"/>
    </row>
    <row r="425" spans="1:41" outlineLevel="1">
      <c r="B425" s="157" t="s">
        <v>347</v>
      </c>
      <c r="C425" s="157"/>
    </row>
    <row r="426" spans="1:41" outlineLevel="1"/>
    <row r="427" spans="1:41" outlineLevel="1">
      <c r="E427" s="110" t="s">
        <v>348</v>
      </c>
      <c r="G427" s="111" t="s">
        <v>349</v>
      </c>
      <c r="J427" s="158">
        <f>Inputs!J$223/Inputs!J$62 * 1000</f>
        <v>173.30650368657365</v>
      </c>
      <c r="K427" s="158">
        <f>Inputs!K$223/Inputs!K$62 * 1000</f>
        <v>180.76251656432888</v>
      </c>
      <c r="L427" s="158">
        <f>Inputs!L$223/Inputs!L$62 * 1000</f>
        <v>180.31798081416852</v>
      </c>
      <c r="M427" s="158">
        <f>Inputs!M$223/Inputs!M$62 * 1000</f>
        <v>185.77664960800757</v>
      </c>
      <c r="N427" s="158">
        <f>Inputs!N$223/Inputs!N$62 * 1000</f>
        <v>191.21387586617382</v>
      </c>
    </row>
    <row r="428" spans="1:41" outlineLevel="1">
      <c r="E428" s="110" t="s">
        <v>350</v>
      </c>
      <c r="G428" s="111" t="s">
        <v>351</v>
      </c>
      <c r="J428" s="158">
        <f>J$109 * Inputs!$L$36 / Inputs!J$36</f>
        <v>195.45298861382977</v>
      </c>
      <c r="K428" s="158">
        <f>K$109 * Inputs!$L$36 / Inputs!K$36</f>
        <v>196.65182412852309</v>
      </c>
      <c r="L428" s="158">
        <f>L$109 * Inputs!$L$36 / Inputs!L$36</f>
        <v>180.31798081416852</v>
      </c>
      <c r="M428" s="158">
        <f>M$109 * Inputs!$L$36 / Inputs!M$36</f>
        <v>176.25086625086627</v>
      </c>
      <c r="N428" s="158">
        <f>N$109 * Inputs!$L$36 / Inputs!N$36</f>
        <v>180.42388018686452</v>
      </c>
    </row>
    <row r="429" spans="1:41" outlineLevel="1">
      <c r="E429" s="110" t="s">
        <v>352</v>
      </c>
      <c r="G429" s="111" t="s">
        <v>349</v>
      </c>
      <c r="K429" s="165"/>
      <c r="L429" s="165"/>
      <c r="M429" s="165"/>
      <c r="N429" s="165"/>
      <c r="O429" s="158">
        <f>O430*Inputs!O$36/Inputs!$L$36</f>
        <v>197.38639456239156</v>
      </c>
      <c r="P429" s="158">
        <f>P430*Inputs!P$36/Inputs!$L$36</f>
        <v>199.41430793981914</v>
      </c>
      <c r="Q429" s="158">
        <f>Q430*Inputs!Q$36/Inputs!$L$36</f>
        <v>204.31417145861363</v>
      </c>
      <c r="R429" s="158">
        <f>R430*Inputs!R$36/Inputs!$L$36</f>
        <v>211.05871583387642</v>
      </c>
      <c r="S429" s="158">
        <f>S430*Inputs!S$36/Inputs!$L$36</f>
        <v>219.28617832673334</v>
      </c>
      <c r="T429" s="158">
        <f>T430*Inputs!T$36/Inputs!$L$36</f>
        <v>228.51315590414364</v>
      </c>
      <c r="U429" s="158">
        <f>U430*Inputs!U$36/Inputs!$L$36</f>
        <v>242.10024092858382</v>
      </c>
      <c r="V429" s="158">
        <f>V430*Inputs!V$36/Inputs!$L$36</f>
        <v>254.02336545995024</v>
      </c>
      <c r="W429" s="158">
        <f>W430*Inputs!W$36/Inputs!$L$36</f>
        <v>262.8166107441906</v>
      </c>
      <c r="X429" s="158">
        <f>X430*Inputs!X$36/Inputs!$L$36</f>
        <v>283.25324417831104</v>
      </c>
      <c r="Y429" s="158">
        <f>Y430*Inputs!Y$36/Inputs!$L$36</f>
        <v>289.14445588513513</v>
      </c>
      <c r="Z429" s="158">
        <f>Z430*Inputs!Z$36/Inputs!$L$36</f>
        <v>293.97366941330091</v>
      </c>
      <c r="AA429" s="158">
        <f>AA430*Inputs!AA$36/Inputs!$L$36</f>
        <v>300.07102190020663</v>
      </c>
      <c r="AB429" s="158">
        <f>AB430*Inputs!AB$36/Inputs!$L$36</f>
        <v>306.13747537606054</v>
      </c>
      <c r="AC429" s="158">
        <f>AC430*Inputs!AC$36/Inputs!$L$36</f>
        <v>317.93909420292511</v>
      </c>
      <c r="AD429" s="158">
        <f>AD430*Inputs!AD$36/Inputs!$L$36</f>
        <v>325.05536597226256</v>
      </c>
      <c r="AE429" s="158">
        <f>AE430*Inputs!AE$36/Inputs!$L$36</f>
        <v>330.92958346129296</v>
      </c>
      <c r="AF429" s="158">
        <f>AF430*Inputs!AF$36/Inputs!$L$36</f>
        <v>338.84459906051239</v>
      </c>
      <c r="AG429" s="158">
        <f>AG430*Inputs!AG$36/Inputs!$L$36</f>
        <v>347.54776499609477</v>
      </c>
      <c r="AH429" s="158">
        <f>AH430*Inputs!AH$36/Inputs!$L$36</f>
        <v>360.29262316872246</v>
      </c>
      <c r="AI429" s="158">
        <f>AI430*Inputs!AI$36/Inputs!$L$36</f>
        <v>368.00651920842421</v>
      </c>
      <c r="AJ429" s="158">
        <f>AJ430*Inputs!AJ$36/Inputs!$L$36</f>
        <v>377.38783747530493</v>
      </c>
      <c r="AK429" s="158">
        <f>AK430*Inputs!AK$36/Inputs!$L$36</f>
        <v>386.23783369892647</v>
      </c>
      <c r="AL429" s="158">
        <f>AL430*Inputs!AL$36/Inputs!$L$36</f>
        <v>394.46987581413856</v>
      </c>
      <c r="AM429" s="158">
        <f>AM430*Inputs!AM$36/Inputs!$L$36</f>
        <v>401.90305232526191</v>
      </c>
    </row>
    <row r="430" spans="1:41" outlineLevel="1">
      <c r="E430" s="153" t="s">
        <v>353</v>
      </c>
      <c r="F430" s="154"/>
      <c r="G430" s="154" t="s">
        <v>351</v>
      </c>
      <c r="H430" s="153"/>
      <c r="I430" s="153"/>
      <c r="J430" s="153"/>
      <c r="K430" s="345"/>
      <c r="L430" s="345"/>
      <c r="M430" s="345"/>
      <c r="N430" s="345"/>
      <c r="O430" s="164">
        <f>$N428+O422</f>
        <v>186.42679688567202</v>
      </c>
      <c r="P430" s="164">
        <f t="shared" ref="P430:AM430" si="479">$N428+P422</f>
        <v>187.80152166930915</v>
      </c>
      <c r="Q430" s="164">
        <f t="shared" si="479"/>
        <v>189.72948060292012</v>
      </c>
      <c r="R430" s="164">
        <f t="shared" si="479"/>
        <v>192.1377359447059</v>
      </c>
      <c r="S430" s="164">
        <f t="shared" si="479"/>
        <v>195.7178518403081</v>
      </c>
      <c r="T430" s="164">
        <f t="shared" si="479"/>
        <v>199.94054796590697</v>
      </c>
      <c r="U430" s="164">
        <f t="shared" si="479"/>
        <v>207.6933389873069</v>
      </c>
      <c r="V430" s="164">
        <f t="shared" si="479"/>
        <v>213.63949595671932</v>
      </c>
      <c r="W430" s="164">
        <f t="shared" si="479"/>
        <v>216.71435594984774</v>
      </c>
      <c r="X430" s="164">
        <f t="shared" si="479"/>
        <v>228.97531619451198</v>
      </c>
      <c r="Y430" s="164">
        <f t="shared" si="479"/>
        <v>229.15454346650446</v>
      </c>
      <c r="Z430" s="164">
        <f t="shared" si="479"/>
        <v>228.41355047945751</v>
      </c>
      <c r="AA430" s="164">
        <f t="shared" si="479"/>
        <v>228.5795201872638</v>
      </c>
      <c r="AB430" s="164">
        <f t="shared" si="479"/>
        <v>228.62808784162183</v>
      </c>
      <c r="AC430" s="164">
        <f t="shared" si="479"/>
        <v>232.78599502966665</v>
      </c>
      <c r="AD430" s="164">
        <f t="shared" si="479"/>
        <v>233.32973290053161</v>
      </c>
      <c r="AE430" s="164">
        <f t="shared" si="479"/>
        <v>232.88856511021052</v>
      </c>
      <c r="AF430" s="164">
        <f t="shared" si="479"/>
        <v>233.78302205317576</v>
      </c>
      <c r="AG430" s="164">
        <f t="shared" si="479"/>
        <v>235.08597964703984</v>
      </c>
      <c r="AH430" s="164">
        <f t="shared" si="479"/>
        <v>238.92820884231728</v>
      </c>
      <c r="AI430" s="164">
        <f t="shared" si="479"/>
        <v>239.25851209458773</v>
      </c>
      <c r="AJ430" s="164">
        <f t="shared" si="479"/>
        <v>240.54681622604483</v>
      </c>
      <c r="AK430" s="164">
        <f t="shared" si="479"/>
        <v>241.36058757938812</v>
      </c>
      <c r="AL430" s="164">
        <f t="shared" si="479"/>
        <v>241.67137524085291</v>
      </c>
      <c r="AM430" s="164">
        <f t="shared" si="479"/>
        <v>241.39735258240137</v>
      </c>
    </row>
    <row r="432" spans="1:41">
      <c r="A432" s="143" t="s">
        <v>357</v>
      </c>
      <c r="B432" s="143"/>
      <c r="C432" s="143"/>
      <c r="D432" s="143"/>
      <c r="E432" s="143"/>
      <c r="F432" s="145"/>
      <c r="G432" s="145"/>
      <c r="H432" s="143"/>
      <c r="I432" s="143"/>
      <c r="J432" s="143"/>
      <c r="K432" s="143"/>
      <c r="L432" s="143"/>
      <c r="M432" s="143"/>
      <c r="N432" s="143"/>
      <c r="O432" s="143"/>
      <c r="P432" s="143"/>
      <c r="Q432" s="143"/>
      <c r="R432" s="143"/>
      <c r="S432" s="143"/>
      <c r="T432" s="143"/>
      <c r="U432" s="143"/>
      <c r="V432" s="143"/>
      <c r="W432" s="143"/>
      <c r="X432" s="143"/>
      <c r="Y432" s="143"/>
      <c r="Z432" s="143"/>
      <c r="AA432" s="143"/>
      <c r="AB432" s="143"/>
      <c r="AC432" s="143"/>
      <c r="AD432" s="143"/>
      <c r="AE432" s="143"/>
      <c r="AF432" s="143"/>
      <c r="AG432" s="143"/>
      <c r="AH432" s="143"/>
      <c r="AI432" s="143"/>
      <c r="AJ432" s="143"/>
      <c r="AK432" s="143"/>
      <c r="AL432" s="143"/>
      <c r="AM432" s="143"/>
      <c r="AN432" s="143"/>
      <c r="AO432" s="143"/>
    </row>
    <row r="434" spans="2:41" outlineLevel="1">
      <c r="B434" s="157" t="s">
        <v>318</v>
      </c>
    </row>
    <row r="435" spans="2:41" outlineLevel="1"/>
    <row r="436" spans="2:41" outlineLevel="1">
      <c r="E436" s="146" t="str">
        <f>Inputs!E$120</f>
        <v>Enhancement capital expenditure</v>
      </c>
      <c r="F436" s="147"/>
      <c r="G436" s="147" t="str">
        <f>Inputs!G$120</f>
        <v>£m 2022/23p</v>
      </c>
      <c r="H436" s="146"/>
      <c r="I436" s="146"/>
      <c r="J436" s="171">
        <f>Inputs!J$120</f>
        <v>0</v>
      </c>
      <c r="K436" s="171">
        <f>Inputs!K$120</f>
        <v>0</v>
      </c>
      <c r="L436" s="171">
        <f>Inputs!L$120</f>
        <v>0</v>
      </c>
      <c r="M436" s="171">
        <f>Inputs!M$120</f>
        <v>0</v>
      </c>
      <c r="N436" s="171">
        <f>Inputs!N$120</f>
        <v>0</v>
      </c>
      <c r="O436" s="171">
        <f>Inputs!O$120</f>
        <v>68.652119288364815</v>
      </c>
      <c r="P436" s="171">
        <f>Inputs!P$120</f>
        <v>66.679672872461012</v>
      </c>
      <c r="Q436" s="171">
        <f>Inputs!Q$120</f>
        <v>86.056528325815947</v>
      </c>
      <c r="R436" s="171">
        <f>Inputs!R$120</f>
        <v>76.080081235614969</v>
      </c>
      <c r="S436" s="171">
        <f>Inputs!S$120</f>
        <v>63.081598151083185</v>
      </c>
      <c r="T436" s="171">
        <f>Inputs!T$120</f>
        <v>107.77643886185</v>
      </c>
      <c r="U436" s="171">
        <f>Inputs!U$120</f>
        <v>126.69767777496502</v>
      </c>
      <c r="V436" s="171">
        <f>Inputs!V$120</f>
        <v>143.317206377774</v>
      </c>
      <c r="W436" s="171">
        <f>Inputs!W$120</f>
        <v>134.03984402855403</v>
      </c>
      <c r="X436" s="171">
        <f>Inputs!X$120</f>
        <v>127.13089656396446</v>
      </c>
      <c r="Y436" s="171">
        <f>Inputs!Y$120</f>
        <v>99.180007063265478</v>
      </c>
      <c r="Z436" s="171">
        <f>Inputs!Z$120</f>
        <v>113.96685057310582</v>
      </c>
      <c r="AA436" s="171">
        <f>Inputs!AA$120</f>
        <v>154.11104224296361</v>
      </c>
      <c r="AB436" s="171">
        <f>Inputs!AB$120</f>
        <v>165.57381165453501</v>
      </c>
      <c r="AC436" s="171">
        <f>Inputs!AC$120</f>
        <v>178.47046321095209</v>
      </c>
      <c r="AD436" s="171">
        <f>Inputs!AD$120</f>
        <v>122.95995868193822</v>
      </c>
      <c r="AE436" s="171">
        <f>Inputs!AE$120</f>
        <v>107.63846947887724</v>
      </c>
      <c r="AF436" s="171">
        <f>Inputs!AF$120</f>
        <v>85.914809548082573</v>
      </c>
      <c r="AG436" s="171">
        <f>Inputs!AG$120</f>
        <v>90.544626376904844</v>
      </c>
      <c r="AH436" s="171">
        <f>Inputs!AH$120</f>
        <v>64.096016323278008</v>
      </c>
      <c r="AI436" s="171">
        <f>Inputs!AI$120</f>
        <v>88.184489996473999</v>
      </c>
      <c r="AJ436" s="171">
        <f>Inputs!AJ$120</f>
        <v>92.902385233056009</v>
      </c>
      <c r="AK436" s="171">
        <f>Inputs!AK$120</f>
        <v>107.63216900067201</v>
      </c>
      <c r="AL436" s="171">
        <f>Inputs!AL$120</f>
        <v>106.00355644014601</v>
      </c>
      <c r="AM436" s="171">
        <f>Inputs!AM$120</f>
        <v>80.223293715200001</v>
      </c>
      <c r="AN436" s="146"/>
    </row>
    <row r="437" spans="2:41" outlineLevel="1">
      <c r="E437" s="163" t="str">
        <f>Inputs!E$124</f>
        <v>Enhancement capital expenditure efficiency factor</v>
      </c>
      <c r="F437" s="163"/>
      <c r="G437" s="150" t="str">
        <f>Inputs!G124</f>
        <v>%</v>
      </c>
      <c r="H437" s="163"/>
      <c r="I437" s="163"/>
      <c r="J437" s="173">
        <f>Inputs!J124</f>
        <v>100</v>
      </c>
      <c r="K437" s="173">
        <f>Inputs!K124</f>
        <v>100</v>
      </c>
      <c r="L437" s="173">
        <f>Inputs!L124</f>
        <v>100</v>
      </c>
      <c r="M437" s="173">
        <f>Inputs!M124</f>
        <v>100</v>
      </c>
      <c r="N437" s="173">
        <f>Inputs!N124</f>
        <v>100</v>
      </c>
      <c r="O437" s="173">
        <f>Inputs!O124</f>
        <v>100</v>
      </c>
      <c r="P437" s="173">
        <f>Inputs!P124</f>
        <v>100</v>
      </c>
      <c r="Q437" s="173">
        <f>Inputs!Q124</f>
        <v>100</v>
      </c>
      <c r="R437" s="173">
        <f>Inputs!R124</f>
        <v>100</v>
      </c>
      <c r="S437" s="173">
        <f>Inputs!S124</f>
        <v>100</v>
      </c>
      <c r="T437" s="173">
        <f>Inputs!T124</f>
        <v>100</v>
      </c>
      <c r="U437" s="173">
        <f>Inputs!U124</f>
        <v>100</v>
      </c>
      <c r="V437" s="173">
        <f>Inputs!V124</f>
        <v>100</v>
      </c>
      <c r="W437" s="173">
        <f>Inputs!W124</f>
        <v>100</v>
      </c>
      <c r="X437" s="173">
        <f>Inputs!X124</f>
        <v>100</v>
      </c>
      <c r="Y437" s="173">
        <f>Inputs!Y124</f>
        <v>100</v>
      </c>
      <c r="Z437" s="173">
        <f>Inputs!Z124</f>
        <v>100</v>
      </c>
      <c r="AA437" s="173">
        <f>Inputs!AA124</f>
        <v>100</v>
      </c>
      <c r="AB437" s="173">
        <f>Inputs!AB124</f>
        <v>100</v>
      </c>
      <c r="AC437" s="173">
        <f>Inputs!AC124</f>
        <v>100</v>
      </c>
      <c r="AD437" s="173">
        <f>Inputs!AD124</f>
        <v>100</v>
      </c>
      <c r="AE437" s="173">
        <f>Inputs!AE124</f>
        <v>100</v>
      </c>
      <c r="AF437" s="173">
        <f>Inputs!AF124</f>
        <v>100</v>
      </c>
      <c r="AG437" s="173">
        <f>Inputs!AG124</f>
        <v>100</v>
      </c>
      <c r="AH437" s="173">
        <f>Inputs!AH124</f>
        <v>100</v>
      </c>
      <c r="AI437" s="173">
        <f>Inputs!AI124</f>
        <v>100</v>
      </c>
      <c r="AJ437" s="173">
        <f>Inputs!AJ124</f>
        <v>100</v>
      </c>
      <c r="AK437" s="173">
        <f>Inputs!AK124</f>
        <v>100</v>
      </c>
      <c r="AL437" s="173">
        <f>Inputs!AL124</f>
        <v>100</v>
      </c>
      <c r="AM437" s="173">
        <f>Inputs!AM124</f>
        <v>100</v>
      </c>
    </row>
    <row r="438" spans="2:41" outlineLevel="1">
      <c r="E438" s="67" t="s">
        <v>319</v>
      </c>
      <c r="F438" s="147"/>
      <c r="G438" s="69" t="str">
        <f>Inputs!G$54</f>
        <v>£m 2022/23p</v>
      </c>
      <c r="H438" s="67"/>
      <c r="I438" s="67"/>
      <c r="J438" s="295">
        <f t="shared" ref="J438:N438" si="480">J436 * J437 / 100</f>
        <v>0</v>
      </c>
      <c r="K438" s="295">
        <f t="shared" si="480"/>
        <v>0</v>
      </c>
      <c r="L438" s="295">
        <f t="shared" si="480"/>
        <v>0</v>
      </c>
      <c r="M438" s="295">
        <f t="shared" si="480"/>
        <v>0</v>
      </c>
      <c r="N438" s="295">
        <f t="shared" si="480"/>
        <v>0</v>
      </c>
      <c r="O438" s="295">
        <f>O436 * O437 / 100</f>
        <v>68.652119288364815</v>
      </c>
      <c r="P438" s="295">
        <f t="shared" ref="P438:AM438" si="481">P436 * P437 / 100</f>
        <v>66.679672872461012</v>
      </c>
      <c r="Q438" s="295">
        <f t="shared" si="481"/>
        <v>86.056528325815947</v>
      </c>
      <c r="R438" s="295">
        <f t="shared" si="481"/>
        <v>76.080081235614969</v>
      </c>
      <c r="S438" s="295">
        <f t="shared" si="481"/>
        <v>63.081598151083178</v>
      </c>
      <c r="T438" s="295">
        <f t="shared" si="481"/>
        <v>107.77643886185</v>
      </c>
      <c r="U438" s="295">
        <f t="shared" si="481"/>
        <v>126.69767777496502</v>
      </c>
      <c r="V438" s="295">
        <f t="shared" si="481"/>
        <v>143.317206377774</v>
      </c>
      <c r="W438" s="295">
        <f t="shared" si="481"/>
        <v>134.03984402855403</v>
      </c>
      <c r="X438" s="295">
        <f t="shared" si="481"/>
        <v>127.13089656396446</v>
      </c>
      <c r="Y438" s="295">
        <f t="shared" si="481"/>
        <v>99.180007063265478</v>
      </c>
      <c r="Z438" s="295">
        <f t="shared" si="481"/>
        <v>113.96685057310582</v>
      </c>
      <c r="AA438" s="295">
        <f t="shared" si="481"/>
        <v>154.11104224296361</v>
      </c>
      <c r="AB438" s="295">
        <f t="shared" si="481"/>
        <v>165.57381165453501</v>
      </c>
      <c r="AC438" s="295">
        <f t="shared" si="481"/>
        <v>178.47046321095206</v>
      </c>
      <c r="AD438" s="295">
        <f t="shared" si="481"/>
        <v>122.95995868193822</v>
      </c>
      <c r="AE438" s="295">
        <f t="shared" si="481"/>
        <v>107.63846947887723</v>
      </c>
      <c r="AF438" s="295">
        <f t="shared" si="481"/>
        <v>85.914809548082573</v>
      </c>
      <c r="AG438" s="295">
        <f t="shared" si="481"/>
        <v>90.544626376904858</v>
      </c>
      <c r="AH438" s="295">
        <f t="shared" si="481"/>
        <v>64.096016323278008</v>
      </c>
      <c r="AI438" s="295">
        <f t="shared" si="481"/>
        <v>88.184489996473999</v>
      </c>
      <c r="AJ438" s="295">
        <f t="shared" si="481"/>
        <v>92.902385233056009</v>
      </c>
      <c r="AK438" s="295">
        <f t="shared" si="481"/>
        <v>107.63216900067201</v>
      </c>
      <c r="AL438" s="295">
        <f t="shared" si="481"/>
        <v>106.00355644014603</v>
      </c>
      <c r="AM438" s="295">
        <f t="shared" si="481"/>
        <v>80.223293715200001</v>
      </c>
      <c r="AN438" s="146"/>
    </row>
    <row r="439" spans="2:41" outlineLevel="1">
      <c r="E439" s="146" t="str">
        <f>Inputs!E$122</f>
        <v>Average asset life of capital assets delivered in year</v>
      </c>
      <c r="F439" s="147"/>
      <c r="G439" s="147" t="str">
        <f>Inputs!G$122</f>
        <v>years</v>
      </c>
      <c r="H439" s="146"/>
      <c r="I439" s="146"/>
      <c r="J439" s="169">
        <f>Inputs!J$122</f>
        <v>0</v>
      </c>
      <c r="K439" s="169">
        <f>Inputs!K$122</f>
        <v>0</v>
      </c>
      <c r="L439" s="169">
        <f>Inputs!L$122</f>
        <v>0</v>
      </c>
      <c r="M439" s="169">
        <f>Inputs!M$122</f>
        <v>0</v>
      </c>
      <c r="N439" s="169">
        <f>Inputs!N$122</f>
        <v>0</v>
      </c>
      <c r="O439" s="169">
        <f>Inputs!O$122</f>
        <v>46.770157128085536</v>
      </c>
      <c r="P439" s="169">
        <f>Inputs!P$122</f>
        <v>54.480117248840905</v>
      </c>
      <c r="Q439" s="169">
        <f>Inputs!Q$122</f>
        <v>63.759901562811876</v>
      </c>
      <c r="R439" s="169">
        <f>Inputs!R$122</f>
        <v>64.339910909047617</v>
      </c>
      <c r="S439" s="169">
        <f>Inputs!S$122</f>
        <v>62.212330183104719</v>
      </c>
      <c r="T439" s="169">
        <f>Inputs!T$122</f>
        <v>43.928017227529217</v>
      </c>
      <c r="U439" s="169">
        <f>Inputs!U$122</f>
        <v>51.01906038842629</v>
      </c>
      <c r="V439" s="169">
        <f>Inputs!V$122</f>
        <v>55.072938707790186</v>
      </c>
      <c r="W439" s="169">
        <f>Inputs!W$122</f>
        <v>52.334825821966731</v>
      </c>
      <c r="X439" s="169">
        <f>Inputs!X$122</f>
        <v>40.514716709555238</v>
      </c>
      <c r="Y439" s="169">
        <f>Inputs!Y$122</f>
        <v>64.414188889371786</v>
      </c>
      <c r="Z439" s="169">
        <f>Inputs!Z$122</f>
        <v>64.395401404145659</v>
      </c>
      <c r="AA439" s="169">
        <f>Inputs!AA$122</f>
        <v>64.376737099870709</v>
      </c>
      <c r="AB439" s="169">
        <f>Inputs!AB$122</f>
        <v>64.358195899556591</v>
      </c>
      <c r="AC439" s="169">
        <f>Inputs!AC$122</f>
        <v>66.145903247022744</v>
      </c>
      <c r="AD439" s="169">
        <f>Inputs!AD$122</f>
        <v>73.813088991241941</v>
      </c>
      <c r="AE439" s="169">
        <f>Inputs!AE$122</f>
        <v>77.787066167201331</v>
      </c>
      <c r="AF439" s="169">
        <f>Inputs!AF$122</f>
        <v>80.109606464668474</v>
      </c>
      <c r="AG439" s="169">
        <f>Inputs!AG$122</f>
        <v>81.067626228164357</v>
      </c>
      <c r="AH439" s="169">
        <f>Inputs!AH$122</f>
        <v>74.152117100902245</v>
      </c>
      <c r="AI439" s="169">
        <f>Inputs!AI$122</f>
        <v>73.591664963527947</v>
      </c>
      <c r="AJ439" s="169">
        <f>Inputs!AJ$122</f>
        <v>73.591664963527947</v>
      </c>
      <c r="AK439" s="169">
        <f>Inputs!AK$122</f>
        <v>72.046966392719682</v>
      </c>
      <c r="AL439" s="169">
        <f>Inputs!AL$122</f>
        <v>72.046966392719682</v>
      </c>
      <c r="AM439" s="169">
        <f>Inputs!AM$122</f>
        <v>72.046966392719682</v>
      </c>
      <c r="AN439" s="146"/>
    </row>
    <row r="440" spans="2:41" outlineLevel="1">
      <c r="E440" s="110" t="s">
        <v>320</v>
      </c>
      <c r="G440" s="69" t="str">
        <f>Inputs!G$54</f>
        <v>£m 2022/23p</v>
      </c>
      <c r="J440" s="296">
        <f t="shared" ref="J440:AM440" si="482">IFERROR(J438/J439,0)</f>
        <v>0</v>
      </c>
      <c r="K440" s="296">
        <f t="shared" si="482"/>
        <v>0</v>
      </c>
      <c r="L440" s="296">
        <f t="shared" si="482"/>
        <v>0</v>
      </c>
      <c r="M440" s="296">
        <f t="shared" si="482"/>
        <v>0</v>
      </c>
      <c r="N440" s="296">
        <f t="shared" si="482"/>
        <v>0</v>
      </c>
      <c r="O440" s="296">
        <f t="shared" si="482"/>
        <v>1.4678616345109334</v>
      </c>
      <c r="P440" s="296">
        <f t="shared" si="482"/>
        <v>1.2239267505225433</v>
      </c>
      <c r="Q440" s="296">
        <f t="shared" si="482"/>
        <v>1.3496966936349324</v>
      </c>
      <c r="R440" s="296">
        <f t="shared" si="482"/>
        <v>1.1824710379714938</v>
      </c>
      <c r="S440" s="296">
        <f t="shared" si="482"/>
        <v>1.0139725994094742</v>
      </c>
      <c r="T440" s="296">
        <f t="shared" si="482"/>
        <v>2.453478341706433</v>
      </c>
      <c r="U440" s="296">
        <f t="shared" si="482"/>
        <v>2.4833400852616734</v>
      </c>
      <c r="V440" s="296">
        <f t="shared" si="482"/>
        <v>2.6023163052583116</v>
      </c>
      <c r="W440" s="296">
        <f t="shared" si="482"/>
        <v>2.5611978624813325</v>
      </c>
      <c r="X440" s="296">
        <f t="shared" si="482"/>
        <v>3.1378942490292947</v>
      </c>
      <c r="Y440" s="296">
        <f t="shared" si="482"/>
        <v>1.539722982984421</v>
      </c>
      <c r="Z440" s="296">
        <f t="shared" si="482"/>
        <v>1.7697979683028862</v>
      </c>
      <c r="AA440" s="296">
        <f t="shared" si="482"/>
        <v>2.3938933407557421</v>
      </c>
      <c r="AB440" s="296">
        <f t="shared" si="482"/>
        <v>2.572691936749516</v>
      </c>
      <c r="AC440" s="296">
        <f t="shared" si="482"/>
        <v>2.6981332849058206</v>
      </c>
      <c r="AD440" s="296">
        <f t="shared" si="482"/>
        <v>1.6658286540010221</v>
      </c>
      <c r="AE440" s="296">
        <f t="shared" si="482"/>
        <v>1.3837579276677059</v>
      </c>
      <c r="AF440" s="296">
        <f t="shared" si="482"/>
        <v>1.0724657546030316</v>
      </c>
      <c r="AG440" s="296">
        <f t="shared" si="482"/>
        <v>1.1169024009913346</v>
      </c>
      <c r="AH440" s="296">
        <f t="shared" si="482"/>
        <v>0.8643855203224956</v>
      </c>
      <c r="AI440" s="296">
        <f t="shared" si="482"/>
        <v>1.1982945356675687</v>
      </c>
      <c r="AJ440" s="296">
        <f t="shared" si="482"/>
        <v>1.2624036333339987</v>
      </c>
      <c r="AK440" s="296">
        <f t="shared" si="482"/>
        <v>1.4939167377843712</v>
      </c>
      <c r="AL440" s="296">
        <f t="shared" si="482"/>
        <v>1.471311864296033</v>
      </c>
      <c r="AM440" s="296">
        <f t="shared" si="482"/>
        <v>1.1134860734858996</v>
      </c>
    </row>
    <row r="441" spans="2:41" outlineLevel="1">
      <c r="G441" s="69"/>
      <c r="J441" s="296"/>
      <c r="K441" s="296"/>
      <c r="L441" s="296"/>
      <c r="M441" s="296"/>
      <c r="N441" s="296"/>
      <c r="O441" s="296"/>
      <c r="P441" s="296"/>
      <c r="Q441" s="296"/>
      <c r="R441" s="296"/>
      <c r="S441" s="296"/>
      <c r="T441" s="296"/>
      <c r="U441" s="296"/>
      <c r="V441" s="296"/>
      <c r="W441" s="296"/>
      <c r="X441" s="296"/>
      <c r="Y441" s="296"/>
      <c r="Z441" s="296"/>
      <c r="AA441" s="296"/>
      <c r="AB441" s="296"/>
      <c r="AC441" s="296"/>
      <c r="AD441" s="296"/>
      <c r="AE441" s="296"/>
      <c r="AF441" s="296"/>
      <c r="AG441" s="296"/>
      <c r="AH441" s="296"/>
      <c r="AI441" s="296"/>
      <c r="AJ441" s="296"/>
      <c r="AK441" s="296"/>
      <c r="AL441" s="296"/>
      <c r="AM441" s="296"/>
    </row>
    <row r="442" spans="2:41" outlineLevel="1">
      <c r="B442" s="157" t="s">
        <v>321</v>
      </c>
      <c r="J442" s="167"/>
      <c r="K442" s="167"/>
      <c r="L442" s="167"/>
      <c r="M442" s="167"/>
      <c r="N442" s="167"/>
      <c r="O442" s="167"/>
      <c r="P442" s="167"/>
      <c r="Q442" s="167"/>
      <c r="R442" s="167"/>
      <c r="S442" s="167"/>
      <c r="T442" s="167"/>
      <c r="U442" s="167"/>
      <c r="V442" s="167"/>
      <c r="W442" s="167"/>
      <c r="X442" s="167"/>
      <c r="Y442" s="167"/>
      <c r="Z442" s="167"/>
      <c r="AA442" s="167"/>
      <c r="AB442" s="167"/>
      <c r="AC442" s="167"/>
      <c r="AD442" s="167"/>
      <c r="AE442" s="167"/>
      <c r="AF442" s="167"/>
      <c r="AG442" s="167"/>
      <c r="AH442" s="167"/>
      <c r="AI442" s="167"/>
      <c r="AJ442" s="167"/>
      <c r="AK442" s="167"/>
      <c r="AL442" s="167"/>
      <c r="AM442" s="167"/>
    </row>
    <row r="443" spans="2:41" outlineLevel="1">
      <c r="J443" s="167"/>
      <c r="K443" s="167"/>
      <c r="L443" s="167"/>
      <c r="M443" s="167"/>
      <c r="N443" s="167"/>
      <c r="O443" s="167"/>
      <c r="P443" s="167"/>
      <c r="Q443" s="167"/>
      <c r="R443" s="167"/>
      <c r="S443" s="167"/>
      <c r="T443" s="167"/>
      <c r="U443" s="167"/>
      <c r="V443" s="167"/>
      <c r="W443" s="167"/>
      <c r="X443" s="167"/>
      <c r="Y443" s="167"/>
      <c r="Z443" s="167"/>
      <c r="AA443" s="167"/>
      <c r="AB443" s="167"/>
      <c r="AC443" s="167"/>
      <c r="AD443" s="167"/>
      <c r="AE443" s="167"/>
      <c r="AF443" s="167"/>
      <c r="AG443" s="167"/>
      <c r="AH443" s="167"/>
      <c r="AI443" s="167"/>
      <c r="AJ443" s="167"/>
      <c r="AK443" s="167"/>
      <c r="AL443" s="167"/>
      <c r="AM443" s="167"/>
    </row>
    <row r="444" spans="2:41" outlineLevel="1">
      <c r="E444" s="110" t="str">
        <f>TEXT("Draw down charge for enhancement capital expenditure in " &amp; F444, 0 )</f>
        <v>Draw down charge for enhancement capital expenditure in 2021</v>
      </c>
      <c r="F444" s="147">
        <f>Inputs!$J$4</f>
        <v>2021</v>
      </c>
      <c r="G444" s="69" t="str">
        <f>Inputs!G$54</f>
        <v>£m 2022/23p</v>
      </c>
      <c r="J444" s="149">
        <f t="shared" ref="J444:AM444" si="483">IF(J$4&lt;$F444, 0, IF(J$4 &lt; $F444 + INDEX($J439:$AM439, MATCH($F444, $J$4:$AM$4, 0 ) ), 1, 0 ) ) * INDEX($J440:$AM440,MATCH($F444, $J$4:$AM$4, 0) )</f>
        <v>0</v>
      </c>
      <c r="K444" s="149">
        <f t="shared" si="483"/>
        <v>0</v>
      </c>
      <c r="L444" s="149">
        <f t="shared" si="483"/>
        <v>0</v>
      </c>
      <c r="M444" s="149">
        <f t="shared" si="483"/>
        <v>0</v>
      </c>
      <c r="N444" s="149">
        <f t="shared" si="483"/>
        <v>0</v>
      </c>
      <c r="O444" s="149">
        <f t="shared" si="483"/>
        <v>0</v>
      </c>
      <c r="P444" s="149">
        <f t="shared" si="483"/>
        <v>0</v>
      </c>
      <c r="Q444" s="149">
        <f t="shared" si="483"/>
        <v>0</v>
      </c>
      <c r="R444" s="149">
        <f t="shared" si="483"/>
        <v>0</v>
      </c>
      <c r="S444" s="149">
        <f t="shared" si="483"/>
        <v>0</v>
      </c>
      <c r="T444" s="149">
        <f t="shared" si="483"/>
        <v>0</v>
      </c>
      <c r="U444" s="149">
        <f t="shared" si="483"/>
        <v>0</v>
      </c>
      <c r="V444" s="149">
        <f t="shared" si="483"/>
        <v>0</v>
      </c>
      <c r="W444" s="149">
        <f t="shared" si="483"/>
        <v>0</v>
      </c>
      <c r="X444" s="149">
        <f t="shared" si="483"/>
        <v>0</v>
      </c>
      <c r="Y444" s="149">
        <f t="shared" si="483"/>
        <v>0</v>
      </c>
      <c r="Z444" s="149">
        <f t="shared" si="483"/>
        <v>0</v>
      </c>
      <c r="AA444" s="149">
        <f t="shared" si="483"/>
        <v>0</v>
      </c>
      <c r="AB444" s="149">
        <f t="shared" si="483"/>
        <v>0</v>
      </c>
      <c r="AC444" s="149">
        <f t="shared" si="483"/>
        <v>0</v>
      </c>
      <c r="AD444" s="149">
        <f t="shared" si="483"/>
        <v>0</v>
      </c>
      <c r="AE444" s="149">
        <f t="shared" si="483"/>
        <v>0</v>
      </c>
      <c r="AF444" s="149">
        <f t="shared" si="483"/>
        <v>0</v>
      </c>
      <c r="AG444" s="149">
        <f t="shared" si="483"/>
        <v>0</v>
      </c>
      <c r="AH444" s="149">
        <f t="shared" si="483"/>
        <v>0</v>
      </c>
      <c r="AI444" s="149">
        <f t="shared" si="483"/>
        <v>0</v>
      </c>
      <c r="AJ444" s="149">
        <f t="shared" si="483"/>
        <v>0</v>
      </c>
      <c r="AK444" s="149">
        <f t="shared" si="483"/>
        <v>0</v>
      </c>
      <c r="AL444" s="149">
        <f t="shared" si="483"/>
        <v>0</v>
      </c>
      <c r="AM444" s="149">
        <f t="shared" si="483"/>
        <v>0</v>
      </c>
      <c r="AN444" s="156"/>
      <c r="AO444" s="156"/>
    </row>
    <row r="445" spans="2:41" outlineLevel="1">
      <c r="E445" s="110" t="str">
        <f t="shared" ref="E445:E473" si="484">TEXT("Draw down charge for enhancement capital expenditure in " &amp; F445, 0 )</f>
        <v>Draw down charge for enhancement capital expenditure in 2022</v>
      </c>
      <c r="F445" s="147">
        <f>Inputs!$K$4</f>
        <v>2022</v>
      </c>
      <c r="G445" s="69" t="str">
        <f>Inputs!G$54</f>
        <v>£m 2022/23p</v>
      </c>
      <c r="J445" s="149">
        <f t="shared" ref="J445:AM445" si="485">IF(J$4&lt;$F445, 0, IF(J$4 &lt; $F445 + INDEX($J439:$AM439, MATCH($F445, $J$4:$AM$4, 0 ) ), 1, 0 ) ) * INDEX($J440:$AM440,MATCH($F445, $J$4:$AM$4, 0) )</f>
        <v>0</v>
      </c>
      <c r="K445" s="149">
        <f t="shared" si="485"/>
        <v>0</v>
      </c>
      <c r="L445" s="149">
        <f t="shared" si="485"/>
        <v>0</v>
      </c>
      <c r="M445" s="149">
        <f t="shared" si="485"/>
        <v>0</v>
      </c>
      <c r="N445" s="149">
        <f t="shared" si="485"/>
        <v>0</v>
      </c>
      <c r="O445" s="149">
        <f t="shared" si="485"/>
        <v>0</v>
      </c>
      <c r="P445" s="149">
        <f t="shared" si="485"/>
        <v>0</v>
      </c>
      <c r="Q445" s="149">
        <f t="shared" si="485"/>
        <v>0</v>
      </c>
      <c r="R445" s="149">
        <f t="shared" si="485"/>
        <v>0</v>
      </c>
      <c r="S445" s="149">
        <f t="shared" si="485"/>
        <v>0</v>
      </c>
      <c r="T445" s="149">
        <f t="shared" si="485"/>
        <v>0</v>
      </c>
      <c r="U445" s="149">
        <f t="shared" si="485"/>
        <v>0</v>
      </c>
      <c r="V445" s="149">
        <f t="shared" si="485"/>
        <v>0</v>
      </c>
      <c r="W445" s="149">
        <f t="shared" si="485"/>
        <v>0</v>
      </c>
      <c r="X445" s="149">
        <f t="shared" si="485"/>
        <v>0</v>
      </c>
      <c r="Y445" s="149">
        <f t="shared" si="485"/>
        <v>0</v>
      </c>
      <c r="Z445" s="149">
        <f t="shared" si="485"/>
        <v>0</v>
      </c>
      <c r="AA445" s="149">
        <f t="shared" si="485"/>
        <v>0</v>
      </c>
      <c r="AB445" s="149">
        <f t="shared" si="485"/>
        <v>0</v>
      </c>
      <c r="AC445" s="149">
        <f t="shared" si="485"/>
        <v>0</v>
      </c>
      <c r="AD445" s="149">
        <f t="shared" si="485"/>
        <v>0</v>
      </c>
      <c r="AE445" s="149">
        <f t="shared" si="485"/>
        <v>0</v>
      </c>
      <c r="AF445" s="149">
        <f t="shared" si="485"/>
        <v>0</v>
      </c>
      <c r="AG445" s="149">
        <f t="shared" si="485"/>
        <v>0</v>
      </c>
      <c r="AH445" s="149">
        <f t="shared" si="485"/>
        <v>0</v>
      </c>
      <c r="AI445" s="149">
        <f t="shared" si="485"/>
        <v>0</v>
      </c>
      <c r="AJ445" s="149">
        <f t="shared" si="485"/>
        <v>0</v>
      </c>
      <c r="AK445" s="149">
        <f t="shared" si="485"/>
        <v>0</v>
      </c>
      <c r="AL445" s="149">
        <f t="shared" si="485"/>
        <v>0</v>
      </c>
      <c r="AM445" s="149">
        <f t="shared" si="485"/>
        <v>0</v>
      </c>
      <c r="AN445" s="156"/>
      <c r="AO445" s="156"/>
    </row>
    <row r="446" spans="2:41" outlineLevel="1">
      <c r="E446" s="110" t="str">
        <f t="shared" si="484"/>
        <v>Draw down charge for enhancement capital expenditure in 2023</v>
      </c>
      <c r="F446" s="147">
        <f>Inputs!$L$4</f>
        <v>2023</v>
      </c>
      <c r="G446" s="69" t="str">
        <f>Inputs!G$54</f>
        <v>£m 2022/23p</v>
      </c>
      <c r="J446" s="149">
        <f t="shared" ref="J446:AM446" si="486">IF(J$4&lt;$F446, 0, IF(J$4 &lt; $F446 + INDEX($J439:$AM439, MATCH($F446, $J$4:$AM$4, 0 ) ), 1, 0 ) ) * INDEX($J440:$AM440,MATCH($F446, $J$4:$AM$4, 0) )</f>
        <v>0</v>
      </c>
      <c r="K446" s="149">
        <f t="shared" si="486"/>
        <v>0</v>
      </c>
      <c r="L446" s="149">
        <f t="shared" si="486"/>
        <v>0</v>
      </c>
      <c r="M446" s="149">
        <f t="shared" si="486"/>
        <v>0</v>
      </c>
      <c r="N446" s="149">
        <f t="shared" si="486"/>
        <v>0</v>
      </c>
      <c r="O446" s="149">
        <f t="shared" si="486"/>
        <v>0</v>
      </c>
      <c r="P446" s="149">
        <f t="shared" si="486"/>
        <v>0</v>
      </c>
      <c r="Q446" s="149">
        <f t="shared" si="486"/>
        <v>0</v>
      </c>
      <c r="R446" s="149">
        <f t="shared" si="486"/>
        <v>0</v>
      </c>
      <c r="S446" s="149">
        <f t="shared" si="486"/>
        <v>0</v>
      </c>
      <c r="T446" s="149">
        <f t="shared" si="486"/>
        <v>0</v>
      </c>
      <c r="U446" s="149">
        <f t="shared" si="486"/>
        <v>0</v>
      </c>
      <c r="V446" s="149">
        <f t="shared" si="486"/>
        <v>0</v>
      </c>
      <c r="W446" s="149">
        <f t="shared" si="486"/>
        <v>0</v>
      </c>
      <c r="X446" s="149">
        <f t="shared" si="486"/>
        <v>0</v>
      </c>
      <c r="Y446" s="149">
        <f t="shared" si="486"/>
        <v>0</v>
      </c>
      <c r="Z446" s="149">
        <f t="shared" si="486"/>
        <v>0</v>
      </c>
      <c r="AA446" s="149">
        <f t="shared" si="486"/>
        <v>0</v>
      </c>
      <c r="AB446" s="149">
        <f t="shared" si="486"/>
        <v>0</v>
      </c>
      <c r="AC446" s="149">
        <f t="shared" si="486"/>
        <v>0</v>
      </c>
      <c r="AD446" s="149">
        <f t="shared" si="486"/>
        <v>0</v>
      </c>
      <c r="AE446" s="149">
        <f t="shared" si="486"/>
        <v>0</v>
      </c>
      <c r="AF446" s="149">
        <f t="shared" si="486"/>
        <v>0</v>
      </c>
      <c r="AG446" s="149">
        <f t="shared" si="486"/>
        <v>0</v>
      </c>
      <c r="AH446" s="149">
        <f t="shared" si="486"/>
        <v>0</v>
      </c>
      <c r="AI446" s="149">
        <f t="shared" si="486"/>
        <v>0</v>
      </c>
      <c r="AJ446" s="149">
        <f t="shared" si="486"/>
        <v>0</v>
      </c>
      <c r="AK446" s="149">
        <f t="shared" si="486"/>
        <v>0</v>
      </c>
      <c r="AL446" s="149">
        <f t="shared" si="486"/>
        <v>0</v>
      </c>
      <c r="AM446" s="149">
        <f t="shared" si="486"/>
        <v>0</v>
      </c>
      <c r="AN446" s="156"/>
      <c r="AO446" s="156"/>
    </row>
    <row r="447" spans="2:41" outlineLevel="1">
      <c r="E447" s="110" t="str">
        <f t="shared" si="484"/>
        <v>Draw down charge for enhancement capital expenditure in 2024</v>
      </c>
      <c r="F447" s="147">
        <f>Inputs!$M$4</f>
        <v>2024</v>
      </c>
      <c r="G447" s="69" t="str">
        <f>Inputs!G$54</f>
        <v>£m 2022/23p</v>
      </c>
      <c r="J447" s="149">
        <f t="shared" ref="J447:AM447" si="487">IF(J$4&lt;$F447, 0, IF(J$4 &lt; $F447 + INDEX($J439:$AM439, MATCH($F447, $J$4:$AM$4, 0 ) ), 1, 0 ) ) * INDEX($J440:$AM440,MATCH($F447, $J$4:$AM$4, 0) )</f>
        <v>0</v>
      </c>
      <c r="K447" s="149">
        <f t="shared" si="487"/>
        <v>0</v>
      </c>
      <c r="L447" s="149">
        <f t="shared" si="487"/>
        <v>0</v>
      </c>
      <c r="M447" s="149">
        <f t="shared" si="487"/>
        <v>0</v>
      </c>
      <c r="N447" s="149">
        <f t="shared" si="487"/>
        <v>0</v>
      </c>
      <c r="O447" s="149">
        <f t="shared" si="487"/>
        <v>0</v>
      </c>
      <c r="P447" s="149">
        <f t="shared" si="487"/>
        <v>0</v>
      </c>
      <c r="Q447" s="149">
        <f t="shared" si="487"/>
        <v>0</v>
      </c>
      <c r="R447" s="149">
        <f t="shared" si="487"/>
        <v>0</v>
      </c>
      <c r="S447" s="149">
        <f t="shared" si="487"/>
        <v>0</v>
      </c>
      <c r="T447" s="149">
        <f t="shared" si="487"/>
        <v>0</v>
      </c>
      <c r="U447" s="149">
        <f t="shared" si="487"/>
        <v>0</v>
      </c>
      <c r="V447" s="149">
        <f t="shared" si="487"/>
        <v>0</v>
      </c>
      <c r="W447" s="149">
        <f t="shared" si="487"/>
        <v>0</v>
      </c>
      <c r="X447" s="149">
        <f t="shared" si="487"/>
        <v>0</v>
      </c>
      <c r="Y447" s="149">
        <f t="shared" si="487"/>
        <v>0</v>
      </c>
      <c r="Z447" s="149">
        <f t="shared" si="487"/>
        <v>0</v>
      </c>
      <c r="AA447" s="149">
        <f t="shared" si="487"/>
        <v>0</v>
      </c>
      <c r="AB447" s="149">
        <f t="shared" si="487"/>
        <v>0</v>
      </c>
      <c r="AC447" s="149">
        <f t="shared" si="487"/>
        <v>0</v>
      </c>
      <c r="AD447" s="149">
        <f t="shared" si="487"/>
        <v>0</v>
      </c>
      <c r="AE447" s="149">
        <f t="shared" si="487"/>
        <v>0</v>
      </c>
      <c r="AF447" s="149">
        <f t="shared" si="487"/>
        <v>0</v>
      </c>
      <c r="AG447" s="149">
        <f t="shared" si="487"/>
        <v>0</v>
      </c>
      <c r="AH447" s="149">
        <f t="shared" si="487"/>
        <v>0</v>
      </c>
      <c r="AI447" s="149">
        <f t="shared" si="487"/>
        <v>0</v>
      </c>
      <c r="AJ447" s="149">
        <f t="shared" si="487"/>
        <v>0</v>
      </c>
      <c r="AK447" s="149">
        <f t="shared" si="487"/>
        <v>0</v>
      </c>
      <c r="AL447" s="149">
        <f t="shared" si="487"/>
        <v>0</v>
      </c>
      <c r="AM447" s="149">
        <f t="shared" si="487"/>
        <v>0</v>
      </c>
      <c r="AN447" s="156"/>
      <c r="AO447" s="156"/>
    </row>
    <row r="448" spans="2:41" outlineLevel="1">
      <c r="E448" s="110" t="str">
        <f t="shared" si="484"/>
        <v>Draw down charge for enhancement capital expenditure in 2025</v>
      </c>
      <c r="F448" s="147">
        <f>Inputs!$N$4</f>
        <v>2025</v>
      </c>
      <c r="G448" s="69" t="str">
        <f>Inputs!G$54</f>
        <v>£m 2022/23p</v>
      </c>
      <c r="J448" s="149">
        <f t="shared" ref="J448:AM448" si="488">IF(J$4&lt;$F448, 0, IF(J$4 &lt; $F448 + INDEX($J439:$AM439, MATCH($F448, $J$4:$AM$4, 0 ) ), 1, 0 ) ) * INDEX($J440:$AM440,MATCH($F448, $J$4:$AM$4, 0) )</f>
        <v>0</v>
      </c>
      <c r="K448" s="149">
        <f t="shared" si="488"/>
        <v>0</v>
      </c>
      <c r="L448" s="149">
        <f t="shared" si="488"/>
        <v>0</v>
      </c>
      <c r="M448" s="149">
        <f t="shared" si="488"/>
        <v>0</v>
      </c>
      <c r="N448" s="149">
        <f t="shared" si="488"/>
        <v>0</v>
      </c>
      <c r="O448" s="149">
        <f t="shared" si="488"/>
        <v>0</v>
      </c>
      <c r="P448" s="149">
        <f t="shared" si="488"/>
        <v>0</v>
      </c>
      <c r="Q448" s="149">
        <f t="shared" si="488"/>
        <v>0</v>
      </c>
      <c r="R448" s="149">
        <f t="shared" si="488"/>
        <v>0</v>
      </c>
      <c r="S448" s="149">
        <f t="shared" si="488"/>
        <v>0</v>
      </c>
      <c r="T448" s="149">
        <f t="shared" si="488"/>
        <v>0</v>
      </c>
      <c r="U448" s="149">
        <f t="shared" si="488"/>
        <v>0</v>
      </c>
      <c r="V448" s="149">
        <f t="shared" si="488"/>
        <v>0</v>
      </c>
      <c r="W448" s="149">
        <f t="shared" si="488"/>
        <v>0</v>
      </c>
      <c r="X448" s="149">
        <f t="shared" si="488"/>
        <v>0</v>
      </c>
      <c r="Y448" s="149">
        <f t="shared" si="488"/>
        <v>0</v>
      </c>
      <c r="Z448" s="149">
        <f t="shared" si="488"/>
        <v>0</v>
      </c>
      <c r="AA448" s="149">
        <f t="shared" si="488"/>
        <v>0</v>
      </c>
      <c r="AB448" s="149">
        <f t="shared" si="488"/>
        <v>0</v>
      </c>
      <c r="AC448" s="149">
        <f t="shared" si="488"/>
        <v>0</v>
      </c>
      <c r="AD448" s="149">
        <f t="shared" si="488"/>
        <v>0</v>
      </c>
      <c r="AE448" s="149">
        <f t="shared" si="488"/>
        <v>0</v>
      </c>
      <c r="AF448" s="149">
        <f t="shared" si="488"/>
        <v>0</v>
      </c>
      <c r="AG448" s="149">
        <f t="shared" si="488"/>
        <v>0</v>
      </c>
      <c r="AH448" s="149">
        <f t="shared" si="488"/>
        <v>0</v>
      </c>
      <c r="AI448" s="149">
        <f t="shared" si="488"/>
        <v>0</v>
      </c>
      <c r="AJ448" s="149">
        <f t="shared" si="488"/>
        <v>0</v>
      </c>
      <c r="AK448" s="149">
        <f t="shared" si="488"/>
        <v>0</v>
      </c>
      <c r="AL448" s="149">
        <f t="shared" si="488"/>
        <v>0</v>
      </c>
      <c r="AM448" s="149">
        <f t="shared" si="488"/>
        <v>0</v>
      </c>
      <c r="AN448" s="156"/>
      <c r="AO448" s="156"/>
    </row>
    <row r="449" spans="5:41" outlineLevel="1">
      <c r="E449" s="110" t="str">
        <f t="shared" si="484"/>
        <v>Draw down charge for enhancement capital expenditure in 2026</v>
      </c>
      <c r="F449" s="147">
        <f>Inputs!$O$4</f>
        <v>2026</v>
      </c>
      <c r="G449" s="69" t="str">
        <f>Inputs!G$54</f>
        <v>£m 2022/23p</v>
      </c>
      <c r="J449" s="149">
        <f t="shared" ref="J449:AM449" si="489">IF(J$4&lt;$F449, 0, IF(J$4 &lt; $F449 + INDEX($J439:$AM439, MATCH($F449, $J$4:$AM$4, 0 ) ), 1, 0 ) ) * INDEX($J440:$AM440,MATCH($F449, $J$4:$AM$4, 0) )</f>
        <v>0</v>
      </c>
      <c r="K449" s="149">
        <f t="shared" si="489"/>
        <v>0</v>
      </c>
      <c r="L449" s="149">
        <f t="shared" si="489"/>
        <v>0</v>
      </c>
      <c r="M449" s="149">
        <f t="shared" si="489"/>
        <v>0</v>
      </c>
      <c r="N449" s="149">
        <f t="shared" si="489"/>
        <v>0</v>
      </c>
      <c r="O449" s="149">
        <f t="shared" si="489"/>
        <v>1.4678616345109334</v>
      </c>
      <c r="P449" s="149">
        <f t="shared" si="489"/>
        <v>1.4678616345109334</v>
      </c>
      <c r="Q449" s="149">
        <f t="shared" si="489"/>
        <v>1.4678616345109334</v>
      </c>
      <c r="R449" s="149">
        <f t="shared" si="489"/>
        <v>1.4678616345109334</v>
      </c>
      <c r="S449" s="149">
        <f t="shared" si="489"/>
        <v>1.4678616345109334</v>
      </c>
      <c r="T449" s="149">
        <f t="shared" si="489"/>
        <v>1.4678616345109334</v>
      </c>
      <c r="U449" s="149">
        <f t="shared" si="489"/>
        <v>1.4678616345109334</v>
      </c>
      <c r="V449" s="149">
        <f t="shared" si="489"/>
        <v>1.4678616345109334</v>
      </c>
      <c r="W449" s="149">
        <f t="shared" si="489"/>
        <v>1.4678616345109334</v>
      </c>
      <c r="X449" s="149">
        <f t="shared" si="489"/>
        <v>1.4678616345109334</v>
      </c>
      <c r="Y449" s="149">
        <f t="shared" si="489"/>
        <v>1.4678616345109334</v>
      </c>
      <c r="Z449" s="149">
        <f t="shared" si="489"/>
        <v>1.4678616345109334</v>
      </c>
      <c r="AA449" s="149">
        <f t="shared" si="489"/>
        <v>1.4678616345109334</v>
      </c>
      <c r="AB449" s="149">
        <f t="shared" si="489"/>
        <v>1.4678616345109334</v>
      </c>
      <c r="AC449" s="149">
        <f t="shared" si="489"/>
        <v>1.4678616345109334</v>
      </c>
      <c r="AD449" s="149">
        <f t="shared" si="489"/>
        <v>1.4678616345109334</v>
      </c>
      <c r="AE449" s="149">
        <f t="shared" si="489"/>
        <v>1.4678616345109334</v>
      </c>
      <c r="AF449" s="149">
        <f t="shared" si="489"/>
        <v>1.4678616345109334</v>
      </c>
      <c r="AG449" s="149">
        <f t="shared" si="489"/>
        <v>1.4678616345109334</v>
      </c>
      <c r="AH449" s="149">
        <f t="shared" si="489"/>
        <v>1.4678616345109334</v>
      </c>
      <c r="AI449" s="149">
        <f t="shared" si="489"/>
        <v>1.4678616345109334</v>
      </c>
      <c r="AJ449" s="149">
        <f t="shared" si="489"/>
        <v>1.4678616345109334</v>
      </c>
      <c r="AK449" s="149">
        <f t="shared" si="489"/>
        <v>1.4678616345109334</v>
      </c>
      <c r="AL449" s="149">
        <f t="shared" si="489"/>
        <v>1.4678616345109334</v>
      </c>
      <c r="AM449" s="149">
        <f t="shared" si="489"/>
        <v>1.4678616345109334</v>
      </c>
      <c r="AN449" s="156"/>
      <c r="AO449" s="156"/>
    </row>
    <row r="450" spans="5:41" outlineLevel="1">
      <c r="E450" s="110" t="str">
        <f t="shared" si="484"/>
        <v>Draw down charge for enhancement capital expenditure in 2027</v>
      </c>
      <c r="F450" s="147">
        <f>Inputs!$P$4</f>
        <v>2027</v>
      </c>
      <c r="G450" s="69" t="str">
        <f>Inputs!G$54</f>
        <v>£m 2022/23p</v>
      </c>
      <c r="J450" s="149">
        <f t="shared" ref="J450:AM450" si="490">IF(J$4&lt;$F450, 0, IF(J$4 &lt; $F450 + INDEX($J439:$AM439, MATCH($F450, $J$4:$AM$4, 0 ) ), 1, 0 ) ) * INDEX($J440:$AM440,MATCH($F450, $J$4:$AM$4, 0) )</f>
        <v>0</v>
      </c>
      <c r="K450" s="149">
        <f t="shared" si="490"/>
        <v>0</v>
      </c>
      <c r="L450" s="149">
        <f t="shared" si="490"/>
        <v>0</v>
      </c>
      <c r="M450" s="149">
        <f t="shared" si="490"/>
        <v>0</v>
      </c>
      <c r="N450" s="149">
        <f t="shared" si="490"/>
        <v>0</v>
      </c>
      <c r="O450" s="149">
        <f t="shared" si="490"/>
        <v>0</v>
      </c>
      <c r="P450" s="149">
        <f t="shared" si="490"/>
        <v>1.2239267505225433</v>
      </c>
      <c r="Q450" s="149">
        <f t="shared" si="490"/>
        <v>1.2239267505225433</v>
      </c>
      <c r="R450" s="149">
        <f t="shared" si="490"/>
        <v>1.2239267505225433</v>
      </c>
      <c r="S450" s="149">
        <f t="shared" si="490"/>
        <v>1.2239267505225433</v>
      </c>
      <c r="T450" s="149">
        <f t="shared" si="490"/>
        <v>1.2239267505225433</v>
      </c>
      <c r="U450" s="149">
        <f t="shared" si="490"/>
        <v>1.2239267505225433</v>
      </c>
      <c r="V450" s="149">
        <f t="shared" si="490"/>
        <v>1.2239267505225433</v>
      </c>
      <c r="W450" s="149">
        <f t="shared" si="490"/>
        <v>1.2239267505225433</v>
      </c>
      <c r="X450" s="149">
        <f t="shared" si="490"/>
        <v>1.2239267505225433</v>
      </c>
      <c r="Y450" s="149">
        <f t="shared" si="490"/>
        <v>1.2239267505225433</v>
      </c>
      <c r="Z450" s="149">
        <f t="shared" si="490"/>
        <v>1.2239267505225433</v>
      </c>
      <c r="AA450" s="149">
        <f t="shared" si="490"/>
        <v>1.2239267505225433</v>
      </c>
      <c r="AB450" s="149">
        <f t="shared" si="490"/>
        <v>1.2239267505225433</v>
      </c>
      <c r="AC450" s="149">
        <f t="shared" si="490"/>
        <v>1.2239267505225433</v>
      </c>
      <c r="AD450" s="149">
        <f t="shared" si="490"/>
        <v>1.2239267505225433</v>
      </c>
      <c r="AE450" s="149">
        <f t="shared" si="490"/>
        <v>1.2239267505225433</v>
      </c>
      <c r="AF450" s="149">
        <f t="shared" si="490"/>
        <v>1.2239267505225433</v>
      </c>
      <c r="AG450" s="149">
        <f t="shared" si="490"/>
        <v>1.2239267505225433</v>
      </c>
      <c r="AH450" s="149">
        <f t="shared" si="490"/>
        <v>1.2239267505225433</v>
      </c>
      <c r="AI450" s="149">
        <f t="shared" si="490"/>
        <v>1.2239267505225433</v>
      </c>
      <c r="AJ450" s="149">
        <f t="shared" si="490"/>
        <v>1.2239267505225433</v>
      </c>
      <c r="AK450" s="149">
        <f t="shared" si="490"/>
        <v>1.2239267505225433</v>
      </c>
      <c r="AL450" s="149">
        <f t="shared" si="490"/>
        <v>1.2239267505225433</v>
      </c>
      <c r="AM450" s="149">
        <f t="shared" si="490"/>
        <v>1.2239267505225433</v>
      </c>
      <c r="AN450" s="156"/>
      <c r="AO450" s="156"/>
    </row>
    <row r="451" spans="5:41" outlineLevel="1">
      <c r="E451" s="110" t="str">
        <f t="shared" si="484"/>
        <v>Draw down charge for enhancement capital expenditure in 2028</v>
      </c>
      <c r="F451" s="147">
        <f>Inputs!$Q$4</f>
        <v>2028</v>
      </c>
      <c r="G451" s="69" t="str">
        <f>Inputs!G$54</f>
        <v>£m 2022/23p</v>
      </c>
      <c r="J451" s="149">
        <f t="shared" ref="J451:AM451" si="491">IF(J$4&lt;$F451, 0, IF(J$4 &lt; $F451 + INDEX($J439:$AM439, MATCH($F451, $J$4:$AM$4, 0 ) ), 1, 0 ) ) * INDEX($J440:$AM440,MATCH($F451, $J$4:$AM$4, 0) )</f>
        <v>0</v>
      </c>
      <c r="K451" s="149">
        <f t="shared" si="491"/>
        <v>0</v>
      </c>
      <c r="L451" s="149">
        <f t="shared" si="491"/>
        <v>0</v>
      </c>
      <c r="M451" s="149">
        <f t="shared" si="491"/>
        <v>0</v>
      </c>
      <c r="N451" s="149">
        <f t="shared" si="491"/>
        <v>0</v>
      </c>
      <c r="O451" s="149">
        <f t="shared" si="491"/>
        <v>0</v>
      </c>
      <c r="P451" s="149">
        <f t="shared" si="491"/>
        <v>0</v>
      </c>
      <c r="Q451" s="149">
        <f t="shared" si="491"/>
        <v>1.3496966936349324</v>
      </c>
      <c r="R451" s="149">
        <f t="shared" si="491"/>
        <v>1.3496966936349324</v>
      </c>
      <c r="S451" s="149">
        <f t="shared" si="491"/>
        <v>1.3496966936349324</v>
      </c>
      <c r="T451" s="149">
        <f t="shared" si="491"/>
        <v>1.3496966936349324</v>
      </c>
      <c r="U451" s="149">
        <f t="shared" si="491"/>
        <v>1.3496966936349324</v>
      </c>
      <c r="V451" s="149">
        <f t="shared" si="491"/>
        <v>1.3496966936349324</v>
      </c>
      <c r="W451" s="149">
        <f t="shared" si="491"/>
        <v>1.3496966936349324</v>
      </c>
      <c r="X451" s="149">
        <f t="shared" si="491"/>
        <v>1.3496966936349324</v>
      </c>
      <c r="Y451" s="149">
        <f t="shared" si="491"/>
        <v>1.3496966936349324</v>
      </c>
      <c r="Z451" s="149">
        <f t="shared" si="491"/>
        <v>1.3496966936349324</v>
      </c>
      <c r="AA451" s="149">
        <f t="shared" si="491"/>
        <v>1.3496966936349324</v>
      </c>
      <c r="AB451" s="149">
        <f t="shared" si="491"/>
        <v>1.3496966936349324</v>
      </c>
      <c r="AC451" s="149">
        <f t="shared" si="491"/>
        <v>1.3496966936349324</v>
      </c>
      <c r="AD451" s="149">
        <f t="shared" si="491"/>
        <v>1.3496966936349324</v>
      </c>
      <c r="AE451" s="149">
        <f t="shared" si="491"/>
        <v>1.3496966936349324</v>
      </c>
      <c r="AF451" s="149">
        <f t="shared" si="491"/>
        <v>1.3496966936349324</v>
      </c>
      <c r="AG451" s="149">
        <f t="shared" si="491"/>
        <v>1.3496966936349324</v>
      </c>
      <c r="AH451" s="149">
        <f t="shared" si="491"/>
        <v>1.3496966936349324</v>
      </c>
      <c r="AI451" s="149">
        <f t="shared" si="491"/>
        <v>1.3496966936349324</v>
      </c>
      <c r="AJ451" s="149">
        <f t="shared" si="491"/>
        <v>1.3496966936349324</v>
      </c>
      <c r="AK451" s="149">
        <f t="shared" si="491"/>
        <v>1.3496966936349324</v>
      </c>
      <c r="AL451" s="149">
        <f t="shared" si="491"/>
        <v>1.3496966936349324</v>
      </c>
      <c r="AM451" s="149">
        <f t="shared" si="491"/>
        <v>1.3496966936349324</v>
      </c>
      <c r="AN451" s="156"/>
      <c r="AO451" s="156"/>
    </row>
    <row r="452" spans="5:41" outlineLevel="1">
      <c r="E452" s="110" t="str">
        <f t="shared" si="484"/>
        <v>Draw down charge for enhancement capital expenditure in 2029</v>
      </c>
      <c r="F452" s="147">
        <f>Inputs!$R$4</f>
        <v>2029</v>
      </c>
      <c r="G452" s="69" t="str">
        <f>Inputs!G$54</f>
        <v>£m 2022/23p</v>
      </c>
      <c r="J452" s="149">
        <f t="shared" ref="J452:AM452" si="492">IF(J$4&lt;$F452, 0, IF(J$4 &lt; $F452 + INDEX($J439:$AM439, MATCH($F452, $J$4:$AM$4, 0 ) ), 1, 0 ) ) * INDEX($J440:$AM440,MATCH($F452, $J$4:$AM$4, 0) )</f>
        <v>0</v>
      </c>
      <c r="K452" s="149">
        <f t="shared" si="492"/>
        <v>0</v>
      </c>
      <c r="L452" s="149">
        <f t="shared" si="492"/>
        <v>0</v>
      </c>
      <c r="M452" s="149">
        <f t="shared" si="492"/>
        <v>0</v>
      </c>
      <c r="N452" s="149">
        <f t="shared" si="492"/>
        <v>0</v>
      </c>
      <c r="O452" s="149">
        <f t="shared" si="492"/>
        <v>0</v>
      </c>
      <c r="P452" s="149">
        <f t="shared" si="492"/>
        <v>0</v>
      </c>
      <c r="Q452" s="149">
        <f t="shared" si="492"/>
        <v>0</v>
      </c>
      <c r="R452" s="149">
        <f t="shared" si="492"/>
        <v>1.1824710379714938</v>
      </c>
      <c r="S452" s="149">
        <f t="shared" si="492"/>
        <v>1.1824710379714938</v>
      </c>
      <c r="T452" s="149">
        <f t="shared" si="492"/>
        <v>1.1824710379714938</v>
      </c>
      <c r="U452" s="149">
        <f t="shared" si="492"/>
        <v>1.1824710379714938</v>
      </c>
      <c r="V452" s="149">
        <f t="shared" si="492"/>
        <v>1.1824710379714938</v>
      </c>
      <c r="W452" s="149">
        <f t="shared" si="492"/>
        <v>1.1824710379714938</v>
      </c>
      <c r="X452" s="149">
        <f t="shared" si="492"/>
        <v>1.1824710379714938</v>
      </c>
      <c r="Y452" s="149">
        <f t="shared" si="492"/>
        <v>1.1824710379714938</v>
      </c>
      <c r="Z452" s="149">
        <f t="shared" si="492"/>
        <v>1.1824710379714938</v>
      </c>
      <c r="AA452" s="149">
        <f t="shared" si="492"/>
        <v>1.1824710379714938</v>
      </c>
      <c r="AB452" s="149">
        <f t="shared" si="492"/>
        <v>1.1824710379714938</v>
      </c>
      <c r="AC452" s="149">
        <f t="shared" si="492"/>
        <v>1.1824710379714938</v>
      </c>
      <c r="AD452" s="149">
        <f t="shared" si="492"/>
        <v>1.1824710379714938</v>
      </c>
      <c r="AE452" s="149">
        <f t="shared" si="492"/>
        <v>1.1824710379714938</v>
      </c>
      <c r="AF452" s="149">
        <f t="shared" si="492"/>
        <v>1.1824710379714938</v>
      </c>
      <c r="AG452" s="149">
        <f t="shared" si="492"/>
        <v>1.1824710379714938</v>
      </c>
      <c r="AH452" s="149">
        <f t="shared" si="492"/>
        <v>1.1824710379714938</v>
      </c>
      <c r="AI452" s="149">
        <f t="shared" si="492"/>
        <v>1.1824710379714938</v>
      </c>
      <c r="AJ452" s="149">
        <f t="shared" si="492"/>
        <v>1.1824710379714938</v>
      </c>
      <c r="AK452" s="149">
        <f t="shared" si="492"/>
        <v>1.1824710379714938</v>
      </c>
      <c r="AL452" s="149">
        <f t="shared" si="492"/>
        <v>1.1824710379714938</v>
      </c>
      <c r="AM452" s="149">
        <f t="shared" si="492"/>
        <v>1.1824710379714938</v>
      </c>
      <c r="AN452" s="156"/>
      <c r="AO452" s="156"/>
    </row>
    <row r="453" spans="5:41" outlineLevel="1">
      <c r="E453" s="110" t="str">
        <f t="shared" si="484"/>
        <v>Draw down charge for enhancement capital expenditure in 2030</v>
      </c>
      <c r="F453" s="147">
        <f>Inputs!$S$4</f>
        <v>2030</v>
      </c>
      <c r="G453" s="69" t="str">
        <f>Inputs!G$54</f>
        <v>£m 2022/23p</v>
      </c>
      <c r="J453" s="149">
        <f t="shared" ref="J453:AM453" si="493">IF(J$4&lt;$F453, 0, IF(J$4 &lt; $F453 + INDEX($J439:$AM439, MATCH($F453, $J$4:$AM$4, 0 ) ), 1, 0 ) ) * INDEX($J440:$AM440,MATCH($F453, $J$4:$AM$4, 0) )</f>
        <v>0</v>
      </c>
      <c r="K453" s="149">
        <f t="shared" si="493"/>
        <v>0</v>
      </c>
      <c r="L453" s="149">
        <f t="shared" si="493"/>
        <v>0</v>
      </c>
      <c r="M453" s="149">
        <f t="shared" si="493"/>
        <v>0</v>
      </c>
      <c r="N453" s="149">
        <f t="shared" si="493"/>
        <v>0</v>
      </c>
      <c r="O453" s="149">
        <f t="shared" si="493"/>
        <v>0</v>
      </c>
      <c r="P453" s="149">
        <f t="shared" si="493"/>
        <v>0</v>
      </c>
      <c r="Q453" s="149">
        <f t="shared" si="493"/>
        <v>0</v>
      </c>
      <c r="R453" s="149">
        <f t="shared" si="493"/>
        <v>0</v>
      </c>
      <c r="S453" s="149">
        <f t="shared" si="493"/>
        <v>1.0139725994094742</v>
      </c>
      <c r="T453" s="149">
        <f t="shared" si="493"/>
        <v>1.0139725994094742</v>
      </c>
      <c r="U453" s="149">
        <f t="shared" si="493"/>
        <v>1.0139725994094742</v>
      </c>
      <c r="V453" s="149">
        <f t="shared" si="493"/>
        <v>1.0139725994094742</v>
      </c>
      <c r="W453" s="149">
        <f t="shared" si="493"/>
        <v>1.0139725994094742</v>
      </c>
      <c r="X453" s="149">
        <f t="shared" si="493"/>
        <v>1.0139725994094742</v>
      </c>
      <c r="Y453" s="149">
        <f t="shared" si="493"/>
        <v>1.0139725994094742</v>
      </c>
      <c r="Z453" s="149">
        <f t="shared" si="493"/>
        <v>1.0139725994094742</v>
      </c>
      <c r="AA453" s="149">
        <f t="shared" si="493"/>
        <v>1.0139725994094742</v>
      </c>
      <c r="AB453" s="149">
        <f t="shared" si="493"/>
        <v>1.0139725994094742</v>
      </c>
      <c r="AC453" s="149">
        <f t="shared" si="493"/>
        <v>1.0139725994094742</v>
      </c>
      <c r="AD453" s="149">
        <f t="shared" si="493"/>
        <v>1.0139725994094742</v>
      </c>
      <c r="AE453" s="149">
        <f t="shared" si="493"/>
        <v>1.0139725994094742</v>
      </c>
      <c r="AF453" s="149">
        <f t="shared" si="493"/>
        <v>1.0139725994094742</v>
      </c>
      <c r="AG453" s="149">
        <f t="shared" si="493"/>
        <v>1.0139725994094742</v>
      </c>
      <c r="AH453" s="149">
        <f t="shared" si="493"/>
        <v>1.0139725994094742</v>
      </c>
      <c r="AI453" s="149">
        <f t="shared" si="493"/>
        <v>1.0139725994094742</v>
      </c>
      <c r="AJ453" s="149">
        <f t="shared" si="493"/>
        <v>1.0139725994094742</v>
      </c>
      <c r="AK453" s="149">
        <f t="shared" si="493"/>
        <v>1.0139725994094742</v>
      </c>
      <c r="AL453" s="149">
        <f t="shared" si="493"/>
        <v>1.0139725994094742</v>
      </c>
      <c r="AM453" s="149">
        <f t="shared" si="493"/>
        <v>1.0139725994094742</v>
      </c>
      <c r="AN453" s="156"/>
      <c r="AO453" s="156"/>
    </row>
    <row r="454" spans="5:41" outlineLevel="1">
      <c r="E454" s="110" t="str">
        <f t="shared" si="484"/>
        <v>Draw down charge for enhancement capital expenditure in 2031</v>
      </c>
      <c r="F454" s="147">
        <f>Inputs!$T$4</f>
        <v>2031</v>
      </c>
      <c r="G454" s="69" t="str">
        <f>Inputs!G$54</f>
        <v>£m 2022/23p</v>
      </c>
      <c r="J454" s="149">
        <f t="shared" ref="J454:AM454" si="494">IF(J$4&lt;$F454, 0, IF(J$4 &lt; $F454 + INDEX($J439:$AM439, MATCH($F454, $J$4:$AM$4, 0 ) ), 1, 0 ) ) * INDEX($J440:$AM440,MATCH($F454, $J$4:$AM$4, 0) )</f>
        <v>0</v>
      </c>
      <c r="K454" s="149">
        <f t="shared" si="494"/>
        <v>0</v>
      </c>
      <c r="L454" s="149">
        <f t="shared" si="494"/>
        <v>0</v>
      </c>
      <c r="M454" s="149">
        <f t="shared" si="494"/>
        <v>0</v>
      </c>
      <c r="N454" s="149">
        <f t="shared" si="494"/>
        <v>0</v>
      </c>
      <c r="O454" s="149">
        <f t="shared" si="494"/>
        <v>0</v>
      </c>
      <c r="P454" s="149">
        <f t="shared" si="494"/>
        <v>0</v>
      </c>
      <c r="Q454" s="149">
        <f t="shared" si="494"/>
        <v>0</v>
      </c>
      <c r="R454" s="149">
        <f t="shared" si="494"/>
        <v>0</v>
      </c>
      <c r="S454" s="149">
        <f t="shared" si="494"/>
        <v>0</v>
      </c>
      <c r="T454" s="149">
        <f t="shared" si="494"/>
        <v>2.453478341706433</v>
      </c>
      <c r="U454" s="149">
        <f t="shared" si="494"/>
        <v>2.453478341706433</v>
      </c>
      <c r="V454" s="149">
        <f t="shared" si="494"/>
        <v>2.453478341706433</v>
      </c>
      <c r="W454" s="149">
        <f t="shared" si="494"/>
        <v>2.453478341706433</v>
      </c>
      <c r="X454" s="149">
        <f t="shared" si="494"/>
        <v>2.453478341706433</v>
      </c>
      <c r="Y454" s="149">
        <f t="shared" si="494"/>
        <v>2.453478341706433</v>
      </c>
      <c r="Z454" s="149">
        <f t="shared" si="494"/>
        <v>2.453478341706433</v>
      </c>
      <c r="AA454" s="149">
        <f t="shared" si="494"/>
        <v>2.453478341706433</v>
      </c>
      <c r="AB454" s="149">
        <f t="shared" si="494"/>
        <v>2.453478341706433</v>
      </c>
      <c r="AC454" s="149">
        <f t="shared" si="494"/>
        <v>2.453478341706433</v>
      </c>
      <c r="AD454" s="149">
        <f t="shared" si="494"/>
        <v>2.453478341706433</v>
      </c>
      <c r="AE454" s="149">
        <f t="shared" si="494"/>
        <v>2.453478341706433</v>
      </c>
      <c r="AF454" s="149">
        <f t="shared" si="494"/>
        <v>2.453478341706433</v>
      </c>
      <c r="AG454" s="149">
        <f t="shared" si="494"/>
        <v>2.453478341706433</v>
      </c>
      <c r="AH454" s="149">
        <f t="shared" si="494"/>
        <v>2.453478341706433</v>
      </c>
      <c r="AI454" s="149">
        <f t="shared" si="494"/>
        <v>2.453478341706433</v>
      </c>
      <c r="AJ454" s="149">
        <f t="shared" si="494"/>
        <v>2.453478341706433</v>
      </c>
      <c r="AK454" s="149">
        <f t="shared" si="494"/>
        <v>2.453478341706433</v>
      </c>
      <c r="AL454" s="149">
        <f t="shared" si="494"/>
        <v>2.453478341706433</v>
      </c>
      <c r="AM454" s="149">
        <f t="shared" si="494"/>
        <v>2.453478341706433</v>
      </c>
      <c r="AN454" s="156"/>
      <c r="AO454" s="156"/>
    </row>
    <row r="455" spans="5:41" outlineLevel="1">
      <c r="E455" s="110" t="str">
        <f t="shared" si="484"/>
        <v>Draw down charge for enhancement capital expenditure in 2032</v>
      </c>
      <c r="F455" s="147">
        <f>Inputs!$U$4</f>
        <v>2032</v>
      </c>
      <c r="G455" s="69" t="str">
        <f>Inputs!G$54</f>
        <v>£m 2022/23p</v>
      </c>
      <c r="J455" s="149">
        <f t="shared" ref="J455:AM455" si="495">IF(J$4&lt;$F455, 0, IF(J$4 &lt; $F455 + INDEX($J439:$AM439, MATCH($F455, $J$4:$AM$4, 0 ) ), 1, 0 ) ) * INDEX($J440:$AM440,MATCH($F455, $J$4:$AM$4, 0) )</f>
        <v>0</v>
      </c>
      <c r="K455" s="149">
        <f t="shared" si="495"/>
        <v>0</v>
      </c>
      <c r="L455" s="149">
        <f t="shared" si="495"/>
        <v>0</v>
      </c>
      <c r="M455" s="149">
        <f t="shared" si="495"/>
        <v>0</v>
      </c>
      <c r="N455" s="149">
        <f t="shared" si="495"/>
        <v>0</v>
      </c>
      <c r="O455" s="149">
        <f t="shared" si="495"/>
        <v>0</v>
      </c>
      <c r="P455" s="149">
        <f t="shared" si="495"/>
        <v>0</v>
      </c>
      <c r="Q455" s="149">
        <f t="shared" si="495"/>
        <v>0</v>
      </c>
      <c r="R455" s="149">
        <f t="shared" si="495"/>
        <v>0</v>
      </c>
      <c r="S455" s="149">
        <f t="shared" si="495"/>
        <v>0</v>
      </c>
      <c r="T455" s="149">
        <f t="shared" si="495"/>
        <v>0</v>
      </c>
      <c r="U455" s="149">
        <f t="shared" si="495"/>
        <v>2.4833400852616734</v>
      </c>
      <c r="V455" s="149">
        <f t="shared" si="495"/>
        <v>2.4833400852616734</v>
      </c>
      <c r="W455" s="149">
        <f t="shared" si="495"/>
        <v>2.4833400852616734</v>
      </c>
      <c r="X455" s="149">
        <f t="shared" si="495"/>
        <v>2.4833400852616734</v>
      </c>
      <c r="Y455" s="149">
        <f t="shared" si="495"/>
        <v>2.4833400852616734</v>
      </c>
      <c r="Z455" s="149">
        <f t="shared" si="495"/>
        <v>2.4833400852616734</v>
      </c>
      <c r="AA455" s="149">
        <f t="shared" si="495"/>
        <v>2.4833400852616734</v>
      </c>
      <c r="AB455" s="149">
        <f t="shared" si="495"/>
        <v>2.4833400852616734</v>
      </c>
      <c r="AC455" s="149">
        <f t="shared" si="495"/>
        <v>2.4833400852616734</v>
      </c>
      <c r="AD455" s="149">
        <f t="shared" si="495"/>
        <v>2.4833400852616734</v>
      </c>
      <c r="AE455" s="149">
        <f t="shared" si="495"/>
        <v>2.4833400852616734</v>
      </c>
      <c r="AF455" s="149">
        <f t="shared" si="495"/>
        <v>2.4833400852616734</v>
      </c>
      <c r="AG455" s="149">
        <f t="shared" si="495"/>
        <v>2.4833400852616734</v>
      </c>
      <c r="AH455" s="149">
        <f t="shared" si="495"/>
        <v>2.4833400852616734</v>
      </c>
      <c r="AI455" s="149">
        <f t="shared" si="495"/>
        <v>2.4833400852616734</v>
      </c>
      <c r="AJ455" s="149">
        <f t="shared" si="495"/>
        <v>2.4833400852616734</v>
      </c>
      <c r="AK455" s="149">
        <f t="shared" si="495"/>
        <v>2.4833400852616734</v>
      </c>
      <c r="AL455" s="149">
        <f t="shared" si="495"/>
        <v>2.4833400852616734</v>
      </c>
      <c r="AM455" s="149">
        <f t="shared" si="495"/>
        <v>2.4833400852616734</v>
      </c>
      <c r="AN455" s="156"/>
      <c r="AO455" s="156"/>
    </row>
    <row r="456" spans="5:41" outlineLevel="1">
      <c r="E456" s="110" t="str">
        <f t="shared" si="484"/>
        <v>Draw down charge for enhancement capital expenditure in 2033</v>
      </c>
      <c r="F456" s="147">
        <f>Inputs!$V$4</f>
        <v>2033</v>
      </c>
      <c r="G456" s="69" t="str">
        <f>Inputs!G$54</f>
        <v>£m 2022/23p</v>
      </c>
      <c r="J456" s="149">
        <f t="shared" ref="J456:AM456" si="496">IF(J$4&lt;$F456, 0, IF(J$4 &lt; $F456 + INDEX($J439:$AM439, MATCH($F456, $J$4:$AM$4, 0 ) ), 1, 0 ) ) * INDEX($J440:$AM440,MATCH($F456, $J$4:$AM$4, 0) )</f>
        <v>0</v>
      </c>
      <c r="K456" s="149">
        <f t="shared" si="496"/>
        <v>0</v>
      </c>
      <c r="L456" s="149">
        <f t="shared" si="496"/>
        <v>0</v>
      </c>
      <c r="M456" s="149">
        <f t="shared" si="496"/>
        <v>0</v>
      </c>
      <c r="N456" s="149">
        <f t="shared" si="496"/>
        <v>0</v>
      </c>
      <c r="O456" s="149">
        <f t="shared" si="496"/>
        <v>0</v>
      </c>
      <c r="P456" s="149">
        <f t="shared" si="496"/>
        <v>0</v>
      </c>
      <c r="Q456" s="149">
        <f t="shared" si="496"/>
        <v>0</v>
      </c>
      <c r="R456" s="149">
        <f t="shared" si="496"/>
        <v>0</v>
      </c>
      <c r="S456" s="149">
        <f t="shared" si="496"/>
        <v>0</v>
      </c>
      <c r="T456" s="149">
        <f t="shared" si="496"/>
        <v>0</v>
      </c>
      <c r="U456" s="149">
        <f t="shared" si="496"/>
        <v>0</v>
      </c>
      <c r="V456" s="149">
        <f t="shared" si="496"/>
        <v>2.6023163052583116</v>
      </c>
      <c r="W456" s="149">
        <f t="shared" si="496"/>
        <v>2.6023163052583116</v>
      </c>
      <c r="X456" s="149">
        <f t="shared" si="496"/>
        <v>2.6023163052583116</v>
      </c>
      <c r="Y456" s="149">
        <f t="shared" si="496"/>
        <v>2.6023163052583116</v>
      </c>
      <c r="Z456" s="149">
        <f t="shared" si="496"/>
        <v>2.6023163052583116</v>
      </c>
      <c r="AA456" s="149">
        <f t="shared" si="496"/>
        <v>2.6023163052583116</v>
      </c>
      <c r="AB456" s="149">
        <f t="shared" si="496"/>
        <v>2.6023163052583116</v>
      </c>
      <c r="AC456" s="149">
        <f t="shared" si="496"/>
        <v>2.6023163052583116</v>
      </c>
      <c r="AD456" s="149">
        <f t="shared" si="496"/>
        <v>2.6023163052583116</v>
      </c>
      <c r="AE456" s="149">
        <f t="shared" si="496"/>
        <v>2.6023163052583116</v>
      </c>
      <c r="AF456" s="149">
        <f t="shared" si="496"/>
        <v>2.6023163052583116</v>
      </c>
      <c r="AG456" s="149">
        <f t="shared" si="496"/>
        <v>2.6023163052583116</v>
      </c>
      <c r="AH456" s="149">
        <f t="shared" si="496"/>
        <v>2.6023163052583116</v>
      </c>
      <c r="AI456" s="149">
        <f t="shared" si="496"/>
        <v>2.6023163052583116</v>
      </c>
      <c r="AJ456" s="149">
        <f t="shared" si="496"/>
        <v>2.6023163052583116</v>
      </c>
      <c r="AK456" s="149">
        <f t="shared" si="496"/>
        <v>2.6023163052583116</v>
      </c>
      <c r="AL456" s="149">
        <f t="shared" si="496"/>
        <v>2.6023163052583116</v>
      </c>
      <c r="AM456" s="149">
        <f t="shared" si="496"/>
        <v>2.6023163052583116</v>
      </c>
      <c r="AN456" s="156"/>
      <c r="AO456" s="156"/>
    </row>
    <row r="457" spans="5:41" outlineLevel="1">
      <c r="E457" s="110" t="str">
        <f t="shared" si="484"/>
        <v>Draw down charge for enhancement capital expenditure in 2034</v>
      </c>
      <c r="F457" s="147">
        <f>Inputs!$W$4</f>
        <v>2034</v>
      </c>
      <c r="G457" s="69" t="str">
        <f>Inputs!G$54</f>
        <v>£m 2022/23p</v>
      </c>
      <c r="J457" s="149">
        <f t="shared" ref="J457:AM457" si="497">IF(J$4&lt;$F457, 0, IF(J$4 &lt; $F457 + INDEX($J439:$AM439, MATCH($F457, $J$4:$AM$4, 0 ) ), 1, 0 ) ) * INDEX($J440:$AM440,MATCH($F457, $J$4:$AM$4, 0) )</f>
        <v>0</v>
      </c>
      <c r="K457" s="149">
        <f t="shared" si="497"/>
        <v>0</v>
      </c>
      <c r="L457" s="149">
        <f t="shared" si="497"/>
        <v>0</v>
      </c>
      <c r="M457" s="149">
        <f t="shared" si="497"/>
        <v>0</v>
      </c>
      <c r="N457" s="149">
        <f t="shared" si="497"/>
        <v>0</v>
      </c>
      <c r="O457" s="149">
        <f t="shared" si="497"/>
        <v>0</v>
      </c>
      <c r="P457" s="149">
        <f t="shared" si="497"/>
        <v>0</v>
      </c>
      <c r="Q457" s="149">
        <f t="shared" si="497"/>
        <v>0</v>
      </c>
      <c r="R457" s="149">
        <f t="shared" si="497"/>
        <v>0</v>
      </c>
      <c r="S457" s="149">
        <f t="shared" si="497"/>
        <v>0</v>
      </c>
      <c r="T457" s="149">
        <f t="shared" si="497"/>
        <v>0</v>
      </c>
      <c r="U457" s="149">
        <f t="shared" si="497"/>
        <v>0</v>
      </c>
      <c r="V457" s="149">
        <f t="shared" si="497"/>
        <v>0</v>
      </c>
      <c r="W457" s="149">
        <f t="shared" si="497"/>
        <v>2.5611978624813325</v>
      </c>
      <c r="X457" s="149">
        <f t="shared" si="497"/>
        <v>2.5611978624813325</v>
      </c>
      <c r="Y457" s="149">
        <f t="shared" si="497"/>
        <v>2.5611978624813325</v>
      </c>
      <c r="Z457" s="149">
        <f t="shared" si="497"/>
        <v>2.5611978624813325</v>
      </c>
      <c r="AA457" s="149">
        <f t="shared" si="497"/>
        <v>2.5611978624813325</v>
      </c>
      <c r="AB457" s="149">
        <f t="shared" si="497"/>
        <v>2.5611978624813325</v>
      </c>
      <c r="AC457" s="149">
        <f t="shared" si="497"/>
        <v>2.5611978624813325</v>
      </c>
      <c r="AD457" s="149">
        <f t="shared" si="497"/>
        <v>2.5611978624813325</v>
      </c>
      <c r="AE457" s="149">
        <f t="shared" si="497"/>
        <v>2.5611978624813325</v>
      </c>
      <c r="AF457" s="149">
        <f t="shared" si="497"/>
        <v>2.5611978624813325</v>
      </c>
      <c r="AG457" s="149">
        <f t="shared" si="497"/>
        <v>2.5611978624813325</v>
      </c>
      <c r="AH457" s="149">
        <f t="shared" si="497"/>
        <v>2.5611978624813325</v>
      </c>
      <c r="AI457" s="149">
        <f t="shared" si="497"/>
        <v>2.5611978624813325</v>
      </c>
      <c r="AJ457" s="149">
        <f t="shared" si="497"/>
        <v>2.5611978624813325</v>
      </c>
      <c r="AK457" s="149">
        <f t="shared" si="497"/>
        <v>2.5611978624813325</v>
      </c>
      <c r="AL457" s="149">
        <f t="shared" si="497"/>
        <v>2.5611978624813325</v>
      </c>
      <c r="AM457" s="149">
        <f t="shared" si="497"/>
        <v>2.5611978624813325</v>
      </c>
      <c r="AN457" s="156"/>
      <c r="AO457" s="156"/>
    </row>
    <row r="458" spans="5:41" outlineLevel="1">
      <c r="E458" s="110" t="str">
        <f t="shared" si="484"/>
        <v>Draw down charge for enhancement capital expenditure in 2035</v>
      </c>
      <c r="F458" s="147">
        <f>Inputs!$X$4</f>
        <v>2035</v>
      </c>
      <c r="G458" s="69" t="str">
        <f>Inputs!G$54</f>
        <v>£m 2022/23p</v>
      </c>
      <c r="J458" s="149">
        <f t="shared" ref="J458:AM458" si="498">IF(J$4&lt;$F458, 0, IF(J$4 &lt; $F458 + INDEX($J439:$AM439, MATCH($F458, $J$4:$AM$4, 0 ) ), 1, 0 ) ) * INDEX($J440:$AM440,MATCH($F458, $J$4:$AM$4, 0) )</f>
        <v>0</v>
      </c>
      <c r="K458" s="149">
        <f t="shared" si="498"/>
        <v>0</v>
      </c>
      <c r="L458" s="149">
        <f t="shared" si="498"/>
        <v>0</v>
      </c>
      <c r="M458" s="149">
        <f t="shared" si="498"/>
        <v>0</v>
      </c>
      <c r="N458" s="149">
        <f t="shared" si="498"/>
        <v>0</v>
      </c>
      <c r="O458" s="149">
        <f t="shared" si="498"/>
        <v>0</v>
      </c>
      <c r="P458" s="149">
        <f t="shared" si="498"/>
        <v>0</v>
      </c>
      <c r="Q458" s="149">
        <f t="shared" si="498"/>
        <v>0</v>
      </c>
      <c r="R458" s="149">
        <f t="shared" si="498"/>
        <v>0</v>
      </c>
      <c r="S458" s="149">
        <f t="shared" si="498"/>
        <v>0</v>
      </c>
      <c r="T458" s="149">
        <f t="shared" si="498"/>
        <v>0</v>
      </c>
      <c r="U458" s="149">
        <f t="shared" si="498"/>
        <v>0</v>
      </c>
      <c r="V458" s="149">
        <f t="shared" si="498"/>
        <v>0</v>
      </c>
      <c r="W458" s="149">
        <f t="shared" si="498"/>
        <v>0</v>
      </c>
      <c r="X458" s="149">
        <f t="shared" si="498"/>
        <v>3.1378942490292947</v>
      </c>
      <c r="Y458" s="149">
        <f t="shared" si="498"/>
        <v>3.1378942490292947</v>
      </c>
      <c r="Z458" s="149">
        <f t="shared" si="498"/>
        <v>3.1378942490292947</v>
      </c>
      <c r="AA458" s="149">
        <f t="shared" si="498"/>
        <v>3.1378942490292947</v>
      </c>
      <c r="AB458" s="149">
        <f t="shared" si="498"/>
        <v>3.1378942490292947</v>
      </c>
      <c r="AC458" s="149">
        <f t="shared" si="498"/>
        <v>3.1378942490292947</v>
      </c>
      <c r="AD458" s="149">
        <f t="shared" si="498"/>
        <v>3.1378942490292947</v>
      </c>
      <c r="AE458" s="149">
        <f t="shared" si="498"/>
        <v>3.1378942490292947</v>
      </c>
      <c r="AF458" s="149">
        <f t="shared" si="498"/>
        <v>3.1378942490292947</v>
      </c>
      <c r="AG458" s="149">
        <f t="shared" si="498"/>
        <v>3.1378942490292947</v>
      </c>
      <c r="AH458" s="149">
        <f t="shared" si="498"/>
        <v>3.1378942490292947</v>
      </c>
      <c r="AI458" s="149">
        <f t="shared" si="498"/>
        <v>3.1378942490292947</v>
      </c>
      <c r="AJ458" s="149">
        <f t="shared" si="498"/>
        <v>3.1378942490292947</v>
      </c>
      <c r="AK458" s="149">
        <f t="shared" si="498"/>
        <v>3.1378942490292947</v>
      </c>
      <c r="AL458" s="149">
        <f t="shared" si="498"/>
        <v>3.1378942490292947</v>
      </c>
      <c r="AM458" s="149">
        <f t="shared" si="498"/>
        <v>3.1378942490292947</v>
      </c>
      <c r="AN458" s="156"/>
      <c r="AO458" s="156"/>
    </row>
    <row r="459" spans="5:41" outlineLevel="1">
      <c r="E459" s="110" t="str">
        <f t="shared" si="484"/>
        <v>Draw down charge for enhancement capital expenditure in 2036</v>
      </c>
      <c r="F459" s="147">
        <f>Inputs!$Y$4</f>
        <v>2036</v>
      </c>
      <c r="G459" s="69" t="str">
        <f>Inputs!G$54</f>
        <v>£m 2022/23p</v>
      </c>
      <c r="J459" s="149">
        <f t="shared" ref="J459:AM459" si="499">IF(J$4&lt;$F459, 0, IF(J$4 &lt; $F459 + INDEX($J439:$AM439, MATCH($F459, $J$4:$AM$4, 0 ) ), 1, 0 ) ) * INDEX($J440:$AM440,MATCH($F459, $J$4:$AM$4, 0) )</f>
        <v>0</v>
      </c>
      <c r="K459" s="149">
        <f t="shared" si="499"/>
        <v>0</v>
      </c>
      <c r="L459" s="149">
        <f t="shared" si="499"/>
        <v>0</v>
      </c>
      <c r="M459" s="149">
        <f t="shared" si="499"/>
        <v>0</v>
      </c>
      <c r="N459" s="149">
        <f t="shared" si="499"/>
        <v>0</v>
      </c>
      <c r="O459" s="149">
        <f t="shared" si="499"/>
        <v>0</v>
      </c>
      <c r="P459" s="149">
        <f t="shared" si="499"/>
        <v>0</v>
      </c>
      <c r="Q459" s="149">
        <f t="shared" si="499"/>
        <v>0</v>
      </c>
      <c r="R459" s="149">
        <f t="shared" si="499"/>
        <v>0</v>
      </c>
      <c r="S459" s="149">
        <f t="shared" si="499"/>
        <v>0</v>
      </c>
      <c r="T459" s="149">
        <f t="shared" si="499"/>
        <v>0</v>
      </c>
      <c r="U459" s="149">
        <f t="shared" si="499"/>
        <v>0</v>
      </c>
      <c r="V459" s="149">
        <f t="shared" si="499"/>
        <v>0</v>
      </c>
      <c r="W459" s="149">
        <f t="shared" si="499"/>
        <v>0</v>
      </c>
      <c r="X459" s="149">
        <f t="shared" si="499"/>
        <v>0</v>
      </c>
      <c r="Y459" s="149">
        <f t="shared" si="499"/>
        <v>1.539722982984421</v>
      </c>
      <c r="Z459" s="149">
        <f t="shared" si="499"/>
        <v>1.539722982984421</v>
      </c>
      <c r="AA459" s="149">
        <f t="shared" si="499"/>
        <v>1.539722982984421</v>
      </c>
      <c r="AB459" s="149">
        <f t="shared" si="499"/>
        <v>1.539722982984421</v>
      </c>
      <c r="AC459" s="149">
        <f t="shared" si="499"/>
        <v>1.539722982984421</v>
      </c>
      <c r="AD459" s="149">
        <f t="shared" si="499"/>
        <v>1.539722982984421</v>
      </c>
      <c r="AE459" s="149">
        <f t="shared" si="499"/>
        <v>1.539722982984421</v>
      </c>
      <c r="AF459" s="149">
        <f t="shared" si="499"/>
        <v>1.539722982984421</v>
      </c>
      <c r="AG459" s="149">
        <f t="shared" si="499"/>
        <v>1.539722982984421</v>
      </c>
      <c r="AH459" s="149">
        <f t="shared" si="499"/>
        <v>1.539722982984421</v>
      </c>
      <c r="AI459" s="149">
        <f t="shared" si="499"/>
        <v>1.539722982984421</v>
      </c>
      <c r="AJ459" s="149">
        <f t="shared" si="499"/>
        <v>1.539722982984421</v>
      </c>
      <c r="AK459" s="149">
        <f t="shared" si="499"/>
        <v>1.539722982984421</v>
      </c>
      <c r="AL459" s="149">
        <f t="shared" si="499"/>
        <v>1.539722982984421</v>
      </c>
      <c r="AM459" s="149">
        <f t="shared" si="499"/>
        <v>1.539722982984421</v>
      </c>
      <c r="AN459" s="156"/>
      <c r="AO459" s="156"/>
    </row>
    <row r="460" spans="5:41" outlineLevel="1">
      <c r="E460" s="110" t="str">
        <f t="shared" si="484"/>
        <v>Draw down charge for enhancement capital expenditure in 2037</v>
      </c>
      <c r="F460" s="147">
        <f>Inputs!$Z$4</f>
        <v>2037</v>
      </c>
      <c r="G460" s="69" t="str">
        <f>Inputs!G$54</f>
        <v>£m 2022/23p</v>
      </c>
      <c r="J460" s="149">
        <f t="shared" ref="J460:AM460" si="500">IF(J$4&lt;$F460, 0, IF(J$4 &lt; $F460 + INDEX($J439:$AM439, MATCH($F460, $J$4:$AM$4, 0 ) ), 1, 0 ) ) * INDEX($J440:$AM440,MATCH($F460, $J$4:$AM$4, 0) )</f>
        <v>0</v>
      </c>
      <c r="K460" s="149">
        <f t="shared" si="500"/>
        <v>0</v>
      </c>
      <c r="L460" s="149">
        <f t="shared" si="500"/>
        <v>0</v>
      </c>
      <c r="M460" s="149">
        <f t="shared" si="500"/>
        <v>0</v>
      </c>
      <c r="N460" s="149">
        <f t="shared" si="500"/>
        <v>0</v>
      </c>
      <c r="O460" s="149">
        <f t="shared" si="500"/>
        <v>0</v>
      </c>
      <c r="P460" s="149">
        <f t="shared" si="500"/>
        <v>0</v>
      </c>
      <c r="Q460" s="149">
        <f t="shared" si="500"/>
        <v>0</v>
      </c>
      <c r="R460" s="149">
        <f t="shared" si="500"/>
        <v>0</v>
      </c>
      <c r="S460" s="149">
        <f t="shared" si="500"/>
        <v>0</v>
      </c>
      <c r="T460" s="149">
        <f t="shared" si="500"/>
        <v>0</v>
      </c>
      <c r="U460" s="149">
        <f t="shared" si="500"/>
        <v>0</v>
      </c>
      <c r="V460" s="149">
        <f t="shared" si="500"/>
        <v>0</v>
      </c>
      <c r="W460" s="149">
        <f t="shared" si="500"/>
        <v>0</v>
      </c>
      <c r="X460" s="149">
        <f t="shared" si="500"/>
        <v>0</v>
      </c>
      <c r="Y460" s="149">
        <f t="shared" si="500"/>
        <v>0</v>
      </c>
      <c r="Z460" s="149">
        <f t="shared" si="500"/>
        <v>1.7697979683028862</v>
      </c>
      <c r="AA460" s="149">
        <f t="shared" si="500"/>
        <v>1.7697979683028862</v>
      </c>
      <c r="AB460" s="149">
        <f t="shared" si="500"/>
        <v>1.7697979683028862</v>
      </c>
      <c r="AC460" s="149">
        <f t="shared" si="500"/>
        <v>1.7697979683028862</v>
      </c>
      <c r="AD460" s="149">
        <f t="shared" si="500"/>
        <v>1.7697979683028862</v>
      </c>
      <c r="AE460" s="149">
        <f t="shared" si="500"/>
        <v>1.7697979683028862</v>
      </c>
      <c r="AF460" s="149">
        <f t="shared" si="500"/>
        <v>1.7697979683028862</v>
      </c>
      <c r="AG460" s="149">
        <f t="shared" si="500"/>
        <v>1.7697979683028862</v>
      </c>
      <c r="AH460" s="149">
        <f t="shared" si="500"/>
        <v>1.7697979683028862</v>
      </c>
      <c r="AI460" s="149">
        <f t="shared" si="500"/>
        <v>1.7697979683028862</v>
      </c>
      <c r="AJ460" s="149">
        <f t="shared" si="500"/>
        <v>1.7697979683028862</v>
      </c>
      <c r="AK460" s="149">
        <f t="shared" si="500"/>
        <v>1.7697979683028862</v>
      </c>
      <c r="AL460" s="149">
        <f t="shared" si="500"/>
        <v>1.7697979683028862</v>
      </c>
      <c r="AM460" s="149">
        <f t="shared" si="500"/>
        <v>1.7697979683028862</v>
      </c>
      <c r="AN460" s="156"/>
      <c r="AO460" s="156"/>
    </row>
    <row r="461" spans="5:41" outlineLevel="1">
      <c r="E461" s="110" t="str">
        <f t="shared" si="484"/>
        <v>Draw down charge for enhancement capital expenditure in 2038</v>
      </c>
      <c r="F461" s="147">
        <f>Inputs!$AA$4</f>
        <v>2038</v>
      </c>
      <c r="G461" s="69" t="str">
        <f>Inputs!G$54</f>
        <v>£m 2022/23p</v>
      </c>
      <c r="J461" s="149">
        <f t="shared" ref="J461:AM461" si="501">IF(J$4&lt;$F461, 0, IF(J$4 &lt; $F461 + INDEX($J439:$AM439, MATCH($F461, $J$4:$AM$4, 0 ) ), 1, 0 ) ) * INDEX($J440:$AM440,MATCH($F461, $J$4:$AM$4, 0) )</f>
        <v>0</v>
      </c>
      <c r="K461" s="149">
        <f t="shared" si="501"/>
        <v>0</v>
      </c>
      <c r="L461" s="149">
        <f t="shared" si="501"/>
        <v>0</v>
      </c>
      <c r="M461" s="149">
        <f t="shared" si="501"/>
        <v>0</v>
      </c>
      <c r="N461" s="149">
        <f t="shared" si="501"/>
        <v>0</v>
      </c>
      <c r="O461" s="149">
        <f t="shared" si="501"/>
        <v>0</v>
      </c>
      <c r="P461" s="149">
        <f t="shared" si="501"/>
        <v>0</v>
      </c>
      <c r="Q461" s="149">
        <f t="shared" si="501"/>
        <v>0</v>
      </c>
      <c r="R461" s="149">
        <f t="shared" si="501"/>
        <v>0</v>
      </c>
      <c r="S461" s="149">
        <f t="shared" si="501"/>
        <v>0</v>
      </c>
      <c r="T461" s="149">
        <f t="shared" si="501"/>
        <v>0</v>
      </c>
      <c r="U461" s="149">
        <f t="shared" si="501"/>
        <v>0</v>
      </c>
      <c r="V461" s="149">
        <f t="shared" si="501"/>
        <v>0</v>
      </c>
      <c r="W461" s="149">
        <f t="shared" si="501"/>
        <v>0</v>
      </c>
      <c r="X461" s="149">
        <f t="shared" si="501"/>
        <v>0</v>
      </c>
      <c r="Y461" s="149">
        <f t="shared" si="501"/>
        <v>0</v>
      </c>
      <c r="Z461" s="149">
        <f t="shared" si="501"/>
        <v>0</v>
      </c>
      <c r="AA461" s="149">
        <f t="shared" si="501"/>
        <v>2.3938933407557421</v>
      </c>
      <c r="AB461" s="149">
        <f t="shared" si="501"/>
        <v>2.3938933407557421</v>
      </c>
      <c r="AC461" s="149">
        <f t="shared" si="501"/>
        <v>2.3938933407557421</v>
      </c>
      <c r="AD461" s="149">
        <f t="shared" si="501"/>
        <v>2.3938933407557421</v>
      </c>
      <c r="AE461" s="149">
        <f t="shared" si="501"/>
        <v>2.3938933407557421</v>
      </c>
      <c r="AF461" s="149">
        <f t="shared" si="501"/>
        <v>2.3938933407557421</v>
      </c>
      <c r="AG461" s="149">
        <f t="shared" si="501"/>
        <v>2.3938933407557421</v>
      </c>
      <c r="AH461" s="149">
        <f t="shared" si="501"/>
        <v>2.3938933407557421</v>
      </c>
      <c r="AI461" s="149">
        <f t="shared" si="501"/>
        <v>2.3938933407557421</v>
      </c>
      <c r="AJ461" s="149">
        <f t="shared" si="501"/>
        <v>2.3938933407557421</v>
      </c>
      <c r="AK461" s="149">
        <f t="shared" si="501"/>
        <v>2.3938933407557421</v>
      </c>
      <c r="AL461" s="149">
        <f t="shared" si="501"/>
        <v>2.3938933407557421</v>
      </c>
      <c r="AM461" s="149">
        <f t="shared" si="501"/>
        <v>2.3938933407557421</v>
      </c>
      <c r="AN461" s="156"/>
      <c r="AO461" s="156"/>
    </row>
    <row r="462" spans="5:41" outlineLevel="1">
      <c r="E462" s="110" t="str">
        <f t="shared" si="484"/>
        <v>Draw down charge for enhancement capital expenditure in 2039</v>
      </c>
      <c r="F462" s="147">
        <f>Inputs!$AB$4</f>
        <v>2039</v>
      </c>
      <c r="G462" s="69" t="str">
        <f>Inputs!G$54</f>
        <v>£m 2022/23p</v>
      </c>
      <c r="J462" s="149">
        <f t="shared" ref="J462:AM462" si="502">IF(J$4&lt;$F462, 0, IF(J$4 &lt; $F462 + INDEX($J439:$AM439, MATCH($F462, $J$4:$AM$4, 0 ) ), 1, 0 ) ) * INDEX($J440:$AM440,MATCH($F462, $J$4:$AM$4, 0) )</f>
        <v>0</v>
      </c>
      <c r="K462" s="149">
        <f t="shared" si="502"/>
        <v>0</v>
      </c>
      <c r="L462" s="149">
        <f t="shared" si="502"/>
        <v>0</v>
      </c>
      <c r="M462" s="149">
        <f t="shared" si="502"/>
        <v>0</v>
      </c>
      <c r="N462" s="149">
        <f t="shared" si="502"/>
        <v>0</v>
      </c>
      <c r="O462" s="149">
        <f t="shared" si="502"/>
        <v>0</v>
      </c>
      <c r="P462" s="149">
        <f t="shared" si="502"/>
        <v>0</v>
      </c>
      <c r="Q462" s="149">
        <f t="shared" si="502"/>
        <v>0</v>
      </c>
      <c r="R462" s="149">
        <f t="shared" si="502"/>
        <v>0</v>
      </c>
      <c r="S462" s="149">
        <f t="shared" si="502"/>
        <v>0</v>
      </c>
      <c r="T462" s="149">
        <f t="shared" si="502"/>
        <v>0</v>
      </c>
      <c r="U462" s="149">
        <f t="shared" si="502"/>
        <v>0</v>
      </c>
      <c r="V462" s="149">
        <f t="shared" si="502"/>
        <v>0</v>
      </c>
      <c r="W462" s="149">
        <f t="shared" si="502"/>
        <v>0</v>
      </c>
      <c r="X462" s="149">
        <f t="shared" si="502"/>
        <v>0</v>
      </c>
      <c r="Y462" s="149">
        <f t="shared" si="502"/>
        <v>0</v>
      </c>
      <c r="Z462" s="149">
        <f t="shared" si="502"/>
        <v>0</v>
      </c>
      <c r="AA462" s="149">
        <f t="shared" si="502"/>
        <v>0</v>
      </c>
      <c r="AB462" s="149">
        <f t="shared" si="502"/>
        <v>2.572691936749516</v>
      </c>
      <c r="AC462" s="149">
        <f t="shared" si="502"/>
        <v>2.572691936749516</v>
      </c>
      <c r="AD462" s="149">
        <f t="shared" si="502"/>
        <v>2.572691936749516</v>
      </c>
      <c r="AE462" s="149">
        <f t="shared" si="502"/>
        <v>2.572691936749516</v>
      </c>
      <c r="AF462" s="149">
        <f t="shared" si="502"/>
        <v>2.572691936749516</v>
      </c>
      <c r="AG462" s="149">
        <f t="shared" si="502"/>
        <v>2.572691936749516</v>
      </c>
      <c r="AH462" s="149">
        <f t="shared" si="502"/>
        <v>2.572691936749516</v>
      </c>
      <c r="AI462" s="149">
        <f t="shared" si="502"/>
        <v>2.572691936749516</v>
      </c>
      <c r="AJ462" s="149">
        <f t="shared" si="502"/>
        <v>2.572691936749516</v>
      </c>
      <c r="AK462" s="149">
        <f t="shared" si="502"/>
        <v>2.572691936749516</v>
      </c>
      <c r="AL462" s="149">
        <f t="shared" si="502"/>
        <v>2.572691936749516</v>
      </c>
      <c r="AM462" s="149">
        <f t="shared" si="502"/>
        <v>2.572691936749516</v>
      </c>
      <c r="AN462" s="156"/>
      <c r="AO462" s="156"/>
    </row>
    <row r="463" spans="5:41" outlineLevel="1">
      <c r="E463" s="110" t="str">
        <f t="shared" si="484"/>
        <v>Draw down charge for enhancement capital expenditure in 2040</v>
      </c>
      <c r="F463" s="147">
        <f>Inputs!$AC$4</f>
        <v>2040</v>
      </c>
      <c r="G463" s="69" t="str">
        <f>Inputs!G$54</f>
        <v>£m 2022/23p</v>
      </c>
      <c r="J463" s="149">
        <f t="shared" ref="J463:AM463" si="503">IF(J$4&lt;$F463, 0, IF(J$4 &lt; $F463 + INDEX($J439:$AM439, MATCH($F463, $J$4:$AM$4, 0 ) ), 1, 0 ) ) * INDEX($J440:$AM440,MATCH($F463, $J$4:$AM$4, 0) )</f>
        <v>0</v>
      </c>
      <c r="K463" s="149">
        <f t="shared" si="503"/>
        <v>0</v>
      </c>
      <c r="L463" s="149">
        <f t="shared" si="503"/>
        <v>0</v>
      </c>
      <c r="M463" s="149">
        <f t="shared" si="503"/>
        <v>0</v>
      </c>
      <c r="N463" s="149">
        <f t="shared" si="503"/>
        <v>0</v>
      </c>
      <c r="O463" s="149">
        <f t="shared" si="503"/>
        <v>0</v>
      </c>
      <c r="P463" s="149">
        <f t="shared" si="503"/>
        <v>0</v>
      </c>
      <c r="Q463" s="149">
        <f t="shared" si="503"/>
        <v>0</v>
      </c>
      <c r="R463" s="149">
        <f t="shared" si="503"/>
        <v>0</v>
      </c>
      <c r="S463" s="149">
        <f t="shared" si="503"/>
        <v>0</v>
      </c>
      <c r="T463" s="149">
        <f t="shared" si="503"/>
        <v>0</v>
      </c>
      <c r="U463" s="149">
        <f t="shared" si="503"/>
        <v>0</v>
      </c>
      <c r="V463" s="149">
        <f t="shared" si="503"/>
        <v>0</v>
      </c>
      <c r="W463" s="149">
        <f t="shared" si="503"/>
        <v>0</v>
      </c>
      <c r="X463" s="149">
        <f t="shared" si="503"/>
        <v>0</v>
      </c>
      <c r="Y463" s="149">
        <f t="shared" si="503"/>
        <v>0</v>
      </c>
      <c r="Z463" s="149">
        <f t="shared" si="503"/>
        <v>0</v>
      </c>
      <c r="AA463" s="149">
        <f t="shared" si="503"/>
        <v>0</v>
      </c>
      <c r="AB463" s="149">
        <f t="shared" si="503"/>
        <v>0</v>
      </c>
      <c r="AC463" s="149">
        <f t="shared" si="503"/>
        <v>2.6981332849058206</v>
      </c>
      <c r="AD463" s="149">
        <f t="shared" si="503"/>
        <v>2.6981332849058206</v>
      </c>
      <c r="AE463" s="149">
        <f t="shared" si="503"/>
        <v>2.6981332849058206</v>
      </c>
      <c r="AF463" s="149">
        <f t="shared" si="503"/>
        <v>2.6981332849058206</v>
      </c>
      <c r="AG463" s="149">
        <f t="shared" si="503"/>
        <v>2.6981332849058206</v>
      </c>
      <c r="AH463" s="149">
        <f t="shared" si="503"/>
        <v>2.6981332849058206</v>
      </c>
      <c r="AI463" s="149">
        <f t="shared" si="503"/>
        <v>2.6981332849058206</v>
      </c>
      <c r="AJ463" s="149">
        <f t="shared" si="503"/>
        <v>2.6981332849058206</v>
      </c>
      <c r="AK463" s="149">
        <f t="shared" si="503"/>
        <v>2.6981332849058206</v>
      </c>
      <c r="AL463" s="149">
        <f t="shared" si="503"/>
        <v>2.6981332849058206</v>
      </c>
      <c r="AM463" s="149">
        <f t="shared" si="503"/>
        <v>2.6981332849058206</v>
      </c>
      <c r="AN463" s="156"/>
      <c r="AO463" s="156"/>
    </row>
    <row r="464" spans="5:41" outlineLevel="1">
      <c r="E464" s="110" t="str">
        <f t="shared" si="484"/>
        <v>Draw down charge for enhancement capital expenditure in 2041</v>
      </c>
      <c r="F464" s="147">
        <f>Inputs!$AD$4</f>
        <v>2041</v>
      </c>
      <c r="G464" s="69" t="str">
        <f>Inputs!G$54</f>
        <v>£m 2022/23p</v>
      </c>
      <c r="J464" s="149">
        <f t="shared" ref="J464:AM464" si="504">IF(J$4&lt;$F464, 0, IF(J$4 &lt; $F464 + INDEX($J439:$AM439, MATCH($F464, $J$4:$AM$4, 0 ) ), 1, 0 ) ) * INDEX($J440:$AM440,MATCH($F464, $J$4:$AM$4, 0) )</f>
        <v>0</v>
      </c>
      <c r="K464" s="149">
        <f t="shared" si="504"/>
        <v>0</v>
      </c>
      <c r="L464" s="149">
        <f t="shared" si="504"/>
        <v>0</v>
      </c>
      <c r="M464" s="149">
        <f t="shared" si="504"/>
        <v>0</v>
      </c>
      <c r="N464" s="149">
        <f t="shared" si="504"/>
        <v>0</v>
      </c>
      <c r="O464" s="149">
        <f t="shared" si="504"/>
        <v>0</v>
      </c>
      <c r="P464" s="149">
        <f t="shared" si="504"/>
        <v>0</v>
      </c>
      <c r="Q464" s="149">
        <f t="shared" si="504"/>
        <v>0</v>
      </c>
      <c r="R464" s="149">
        <f t="shared" si="504"/>
        <v>0</v>
      </c>
      <c r="S464" s="149">
        <f t="shared" si="504"/>
        <v>0</v>
      </c>
      <c r="T464" s="149">
        <f t="shared" si="504"/>
        <v>0</v>
      </c>
      <c r="U464" s="149">
        <f t="shared" si="504"/>
        <v>0</v>
      </c>
      <c r="V464" s="149">
        <f t="shared" si="504"/>
        <v>0</v>
      </c>
      <c r="W464" s="149">
        <f t="shared" si="504"/>
        <v>0</v>
      </c>
      <c r="X464" s="149">
        <f t="shared" si="504"/>
        <v>0</v>
      </c>
      <c r="Y464" s="149">
        <f t="shared" si="504"/>
        <v>0</v>
      </c>
      <c r="Z464" s="149">
        <f t="shared" si="504"/>
        <v>0</v>
      </c>
      <c r="AA464" s="149">
        <f t="shared" si="504"/>
        <v>0</v>
      </c>
      <c r="AB464" s="149">
        <f t="shared" si="504"/>
        <v>0</v>
      </c>
      <c r="AC464" s="149">
        <f t="shared" si="504"/>
        <v>0</v>
      </c>
      <c r="AD464" s="149">
        <f t="shared" si="504"/>
        <v>1.6658286540010221</v>
      </c>
      <c r="AE464" s="149">
        <f t="shared" si="504"/>
        <v>1.6658286540010221</v>
      </c>
      <c r="AF464" s="149">
        <f t="shared" si="504"/>
        <v>1.6658286540010221</v>
      </c>
      <c r="AG464" s="149">
        <f t="shared" si="504"/>
        <v>1.6658286540010221</v>
      </c>
      <c r="AH464" s="149">
        <f t="shared" si="504"/>
        <v>1.6658286540010221</v>
      </c>
      <c r="AI464" s="149">
        <f t="shared" si="504"/>
        <v>1.6658286540010221</v>
      </c>
      <c r="AJ464" s="149">
        <f t="shared" si="504"/>
        <v>1.6658286540010221</v>
      </c>
      <c r="AK464" s="149">
        <f t="shared" si="504"/>
        <v>1.6658286540010221</v>
      </c>
      <c r="AL464" s="149">
        <f t="shared" si="504"/>
        <v>1.6658286540010221</v>
      </c>
      <c r="AM464" s="149">
        <f t="shared" si="504"/>
        <v>1.6658286540010221</v>
      </c>
      <c r="AN464" s="156"/>
      <c r="AO464" s="156"/>
    </row>
    <row r="465" spans="2:41" outlineLevel="1">
      <c r="E465" s="110" t="str">
        <f t="shared" si="484"/>
        <v>Draw down charge for enhancement capital expenditure in 2042</v>
      </c>
      <c r="F465" s="147">
        <f>Inputs!$AE$4</f>
        <v>2042</v>
      </c>
      <c r="G465" s="69" t="str">
        <f>Inputs!G$54</f>
        <v>£m 2022/23p</v>
      </c>
      <c r="J465" s="149">
        <f t="shared" ref="J465:AM465" si="505">IF(J$4&lt;$F465, 0, IF(J$4 &lt; $F465 + INDEX($J439:$AM439, MATCH($F465, $J$4:$AM$4, 0 ) ), 1, 0 ) ) * INDEX($J440:$AM440,MATCH($F465, $J$4:$AM$4, 0) )</f>
        <v>0</v>
      </c>
      <c r="K465" s="149">
        <f t="shared" si="505"/>
        <v>0</v>
      </c>
      <c r="L465" s="149">
        <f t="shared" si="505"/>
        <v>0</v>
      </c>
      <c r="M465" s="149">
        <f t="shared" si="505"/>
        <v>0</v>
      </c>
      <c r="N465" s="149">
        <f t="shared" si="505"/>
        <v>0</v>
      </c>
      <c r="O465" s="149">
        <f t="shared" si="505"/>
        <v>0</v>
      </c>
      <c r="P465" s="149">
        <f t="shared" si="505"/>
        <v>0</v>
      </c>
      <c r="Q465" s="149">
        <f t="shared" si="505"/>
        <v>0</v>
      </c>
      <c r="R465" s="149">
        <f t="shared" si="505"/>
        <v>0</v>
      </c>
      <c r="S465" s="149">
        <f t="shared" si="505"/>
        <v>0</v>
      </c>
      <c r="T465" s="149">
        <f t="shared" si="505"/>
        <v>0</v>
      </c>
      <c r="U465" s="149">
        <f t="shared" si="505"/>
        <v>0</v>
      </c>
      <c r="V465" s="149">
        <f t="shared" si="505"/>
        <v>0</v>
      </c>
      <c r="W465" s="149">
        <f t="shared" si="505"/>
        <v>0</v>
      </c>
      <c r="X465" s="149">
        <f t="shared" si="505"/>
        <v>0</v>
      </c>
      <c r="Y465" s="149">
        <f t="shared" si="505"/>
        <v>0</v>
      </c>
      <c r="Z465" s="149">
        <f t="shared" si="505"/>
        <v>0</v>
      </c>
      <c r="AA465" s="149">
        <f t="shared" si="505"/>
        <v>0</v>
      </c>
      <c r="AB465" s="149">
        <f t="shared" si="505"/>
        <v>0</v>
      </c>
      <c r="AC465" s="149">
        <f t="shared" si="505"/>
        <v>0</v>
      </c>
      <c r="AD465" s="149">
        <f t="shared" si="505"/>
        <v>0</v>
      </c>
      <c r="AE465" s="149">
        <f t="shared" si="505"/>
        <v>1.3837579276677059</v>
      </c>
      <c r="AF465" s="149">
        <f t="shared" si="505"/>
        <v>1.3837579276677059</v>
      </c>
      <c r="AG465" s="149">
        <f t="shared" si="505"/>
        <v>1.3837579276677059</v>
      </c>
      <c r="AH465" s="149">
        <f t="shared" si="505"/>
        <v>1.3837579276677059</v>
      </c>
      <c r="AI465" s="149">
        <f t="shared" si="505"/>
        <v>1.3837579276677059</v>
      </c>
      <c r="AJ465" s="149">
        <f t="shared" si="505"/>
        <v>1.3837579276677059</v>
      </c>
      <c r="AK465" s="149">
        <f t="shared" si="505"/>
        <v>1.3837579276677059</v>
      </c>
      <c r="AL465" s="149">
        <f t="shared" si="505"/>
        <v>1.3837579276677059</v>
      </c>
      <c r="AM465" s="149">
        <f t="shared" si="505"/>
        <v>1.3837579276677059</v>
      </c>
      <c r="AN465" s="156"/>
      <c r="AO465" s="156"/>
    </row>
    <row r="466" spans="2:41" outlineLevel="1">
      <c r="E466" s="110" t="str">
        <f t="shared" si="484"/>
        <v>Draw down charge for enhancement capital expenditure in 2043</v>
      </c>
      <c r="F466" s="147">
        <f>Inputs!$AF$4</f>
        <v>2043</v>
      </c>
      <c r="G466" s="69" t="str">
        <f>Inputs!G$54</f>
        <v>£m 2022/23p</v>
      </c>
      <c r="J466" s="149">
        <f t="shared" ref="J466:AM466" si="506">IF(J$4&lt;$F466, 0, IF(J$4 &lt; $F466 + INDEX($J439:$AM439, MATCH($F466, $J$4:$AM$4, 0 ) ), 1, 0 ) ) * INDEX($J440:$AM440,MATCH($F466, $J$4:$AM$4, 0) )</f>
        <v>0</v>
      </c>
      <c r="K466" s="149">
        <f t="shared" si="506"/>
        <v>0</v>
      </c>
      <c r="L466" s="149">
        <f t="shared" si="506"/>
        <v>0</v>
      </c>
      <c r="M466" s="149">
        <f t="shared" si="506"/>
        <v>0</v>
      </c>
      <c r="N466" s="149">
        <f t="shared" si="506"/>
        <v>0</v>
      </c>
      <c r="O466" s="149">
        <f t="shared" si="506"/>
        <v>0</v>
      </c>
      <c r="P466" s="149">
        <f t="shared" si="506"/>
        <v>0</v>
      </c>
      <c r="Q466" s="149">
        <f t="shared" si="506"/>
        <v>0</v>
      </c>
      <c r="R466" s="149">
        <f t="shared" si="506"/>
        <v>0</v>
      </c>
      <c r="S466" s="149">
        <f t="shared" si="506"/>
        <v>0</v>
      </c>
      <c r="T466" s="149">
        <f t="shared" si="506"/>
        <v>0</v>
      </c>
      <c r="U466" s="149">
        <f t="shared" si="506"/>
        <v>0</v>
      </c>
      <c r="V466" s="149">
        <f t="shared" si="506"/>
        <v>0</v>
      </c>
      <c r="W466" s="149">
        <f t="shared" si="506"/>
        <v>0</v>
      </c>
      <c r="X466" s="149">
        <f t="shared" si="506"/>
        <v>0</v>
      </c>
      <c r="Y466" s="149">
        <f t="shared" si="506"/>
        <v>0</v>
      </c>
      <c r="Z466" s="149">
        <f t="shared" si="506"/>
        <v>0</v>
      </c>
      <c r="AA466" s="149">
        <f t="shared" si="506"/>
        <v>0</v>
      </c>
      <c r="AB466" s="149">
        <f t="shared" si="506"/>
        <v>0</v>
      </c>
      <c r="AC466" s="149">
        <f t="shared" si="506"/>
        <v>0</v>
      </c>
      <c r="AD466" s="149">
        <f t="shared" si="506"/>
        <v>0</v>
      </c>
      <c r="AE466" s="149">
        <f t="shared" si="506"/>
        <v>0</v>
      </c>
      <c r="AF466" s="149">
        <f t="shared" si="506"/>
        <v>1.0724657546030316</v>
      </c>
      <c r="AG466" s="149">
        <f t="shared" si="506"/>
        <v>1.0724657546030316</v>
      </c>
      <c r="AH466" s="149">
        <f t="shared" si="506"/>
        <v>1.0724657546030316</v>
      </c>
      <c r="AI466" s="149">
        <f t="shared" si="506"/>
        <v>1.0724657546030316</v>
      </c>
      <c r="AJ466" s="149">
        <f t="shared" si="506"/>
        <v>1.0724657546030316</v>
      </c>
      <c r="AK466" s="149">
        <f t="shared" si="506"/>
        <v>1.0724657546030316</v>
      </c>
      <c r="AL466" s="149">
        <f t="shared" si="506"/>
        <v>1.0724657546030316</v>
      </c>
      <c r="AM466" s="149">
        <f t="shared" si="506"/>
        <v>1.0724657546030316</v>
      </c>
      <c r="AN466" s="156"/>
      <c r="AO466" s="156"/>
    </row>
    <row r="467" spans="2:41" outlineLevel="1">
      <c r="E467" s="110" t="str">
        <f t="shared" si="484"/>
        <v>Draw down charge for enhancement capital expenditure in 2044</v>
      </c>
      <c r="F467" s="147">
        <f>Inputs!$AG$4</f>
        <v>2044</v>
      </c>
      <c r="G467" s="69" t="str">
        <f>Inputs!G$54</f>
        <v>£m 2022/23p</v>
      </c>
      <c r="J467" s="149">
        <f t="shared" ref="J467:AM467" si="507">IF(J$4&lt;$F467, 0, IF(J$4 &lt; $F467 + INDEX($J439:$AM439, MATCH($F467, $J$4:$AM$4, 0 ) ), 1, 0 ) ) * INDEX($J440:$AM440,MATCH($F467, $J$4:$AM$4, 0) )</f>
        <v>0</v>
      </c>
      <c r="K467" s="149">
        <f t="shared" si="507"/>
        <v>0</v>
      </c>
      <c r="L467" s="149">
        <f t="shared" si="507"/>
        <v>0</v>
      </c>
      <c r="M467" s="149">
        <f t="shared" si="507"/>
        <v>0</v>
      </c>
      <c r="N467" s="149">
        <f t="shared" si="507"/>
        <v>0</v>
      </c>
      <c r="O467" s="149">
        <f t="shared" si="507"/>
        <v>0</v>
      </c>
      <c r="P467" s="149">
        <f t="shared" si="507"/>
        <v>0</v>
      </c>
      <c r="Q467" s="149">
        <f t="shared" si="507"/>
        <v>0</v>
      </c>
      <c r="R467" s="149">
        <f t="shared" si="507"/>
        <v>0</v>
      </c>
      <c r="S467" s="149">
        <f t="shared" si="507"/>
        <v>0</v>
      </c>
      <c r="T467" s="149">
        <f t="shared" si="507"/>
        <v>0</v>
      </c>
      <c r="U467" s="149">
        <f t="shared" si="507"/>
        <v>0</v>
      </c>
      <c r="V467" s="149">
        <f t="shared" si="507"/>
        <v>0</v>
      </c>
      <c r="W467" s="149">
        <f t="shared" si="507"/>
        <v>0</v>
      </c>
      <c r="X467" s="149">
        <f t="shared" si="507"/>
        <v>0</v>
      </c>
      <c r="Y467" s="149">
        <f t="shared" si="507"/>
        <v>0</v>
      </c>
      <c r="Z467" s="149">
        <f t="shared" si="507"/>
        <v>0</v>
      </c>
      <c r="AA467" s="149">
        <f t="shared" si="507"/>
        <v>0</v>
      </c>
      <c r="AB467" s="149">
        <f t="shared" si="507"/>
        <v>0</v>
      </c>
      <c r="AC467" s="149">
        <f t="shared" si="507"/>
        <v>0</v>
      </c>
      <c r="AD467" s="149">
        <f t="shared" si="507"/>
        <v>0</v>
      </c>
      <c r="AE467" s="149">
        <f t="shared" si="507"/>
        <v>0</v>
      </c>
      <c r="AF467" s="149">
        <f t="shared" si="507"/>
        <v>0</v>
      </c>
      <c r="AG467" s="149">
        <f t="shared" si="507"/>
        <v>1.1169024009913346</v>
      </c>
      <c r="AH467" s="149">
        <f t="shared" si="507"/>
        <v>1.1169024009913346</v>
      </c>
      <c r="AI467" s="149">
        <f t="shared" si="507"/>
        <v>1.1169024009913346</v>
      </c>
      <c r="AJ467" s="149">
        <f t="shared" si="507"/>
        <v>1.1169024009913346</v>
      </c>
      <c r="AK467" s="149">
        <f t="shared" si="507"/>
        <v>1.1169024009913346</v>
      </c>
      <c r="AL467" s="149">
        <f t="shared" si="507"/>
        <v>1.1169024009913346</v>
      </c>
      <c r="AM467" s="149">
        <f t="shared" si="507"/>
        <v>1.1169024009913346</v>
      </c>
      <c r="AN467" s="156"/>
      <c r="AO467" s="156"/>
    </row>
    <row r="468" spans="2:41" outlineLevel="1">
      <c r="E468" s="110" t="str">
        <f t="shared" si="484"/>
        <v>Draw down charge for enhancement capital expenditure in 2045</v>
      </c>
      <c r="F468" s="147">
        <f>Inputs!$AH$4</f>
        <v>2045</v>
      </c>
      <c r="G468" s="69" t="str">
        <f>Inputs!G$54</f>
        <v>£m 2022/23p</v>
      </c>
      <c r="J468" s="149">
        <f t="shared" ref="J468:AM468" si="508">IF(J$4&lt;$F468, 0, IF(J$4 &lt; $F468 + INDEX($J439:$AM439, MATCH($F468, $J$4:$AM$4, 0 ) ), 1, 0 ) ) * INDEX($J440:$AM440,MATCH($F468, $J$4:$AM$4, 0) )</f>
        <v>0</v>
      </c>
      <c r="K468" s="149">
        <f t="shared" si="508"/>
        <v>0</v>
      </c>
      <c r="L468" s="149">
        <f t="shared" si="508"/>
        <v>0</v>
      </c>
      <c r="M468" s="149">
        <f t="shared" si="508"/>
        <v>0</v>
      </c>
      <c r="N468" s="149">
        <f t="shared" si="508"/>
        <v>0</v>
      </c>
      <c r="O468" s="149">
        <f t="shared" si="508"/>
        <v>0</v>
      </c>
      <c r="P468" s="149">
        <f t="shared" si="508"/>
        <v>0</v>
      </c>
      <c r="Q468" s="149">
        <f t="shared" si="508"/>
        <v>0</v>
      </c>
      <c r="R468" s="149">
        <f t="shared" si="508"/>
        <v>0</v>
      </c>
      <c r="S468" s="149">
        <f t="shared" si="508"/>
        <v>0</v>
      </c>
      <c r="T468" s="149">
        <f t="shared" si="508"/>
        <v>0</v>
      </c>
      <c r="U468" s="149">
        <f t="shared" si="508"/>
        <v>0</v>
      </c>
      <c r="V468" s="149">
        <f t="shared" si="508"/>
        <v>0</v>
      </c>
      <c r="W468" s="149">
        <f t="shared" si="508"/>
        <v>0</v>
      </c>
      <c r="X468" s="149">
        <f t="shared" si="508"/>
        <v>0</v>
      </c>
      <c r="Y468" s="149">
        <f t="shared" si="508"/>
        <v>0</v>
      </c>
      <c r="Z468" s="149">
        <f t="shared" si="508"/>
        <v>0</v>
      </c>
      <c r="AA468" s="149">
        <f t="shared" si="508"/>
        <v>0</v>
      </c>
      <c r="AB468" s="149">
        <f t="shared" si="508"/>
        <v>0</v>
      </c>
      <c r="AC468" s="149">
        <f t="shared" si="508"/>
        <v>0</v>
      </c>
      <c r="AD468" s="149">
        <f t="shared" si="508"/>
        <v>0</v>
      </c>
      <c r="AE468" s="149">
        <f t="shared" si="508"/>
        <v>0</v>
      </c>
      <c r="AF468" s="149">
        <f t="shared" si="508"/>
        <v>0</v>
      </c>
      <c r="AG468" s="149">
        <f t="shared" si="508"/>
        <v>0</v>
      </c>
      <c r="AH468" s="149">
        <f t="shared" si="508"/>
        <v>0.8643855203224956</v>
      </c>
      <c r="AI468" s="149">
        <f t="shared" si="508"/>
        <v>0.8643855203224956</v>
      </c>
      <c r="AJ468" s="149">
        <f t="shared" si="508"/>
        <v>0.8643855203224956</v>
      </c>
      <c r="AK468" s="149">
        <f t="shared" si="508"/>
        <v>0.8643855203224956</v>
      </c>
      <c r="AL468" s="149">
        <f t="shared" si="508"/>
        <v>0.8643855203224956</v>
      </c>
      <c r="AM468" s="149">
        <f t="shared" si="508"/>
        <v>0.8643855203224956</v>
      </c>
      <c r="AN468" s="156"/>
      <c r="AO468" s="156"/>
    </row>
    <row r="469" spans="2:41" outlineLevel="1">
      <c r="E469" s="110" t="str">
        <f t="shared" si="484"/>
        <v>Draw down charge for enhancement capital expenditure in 2046</v>
      </c>
      <c r="F469" s="147">
        <f>Inputs!$AI$4</f>
        <v>2046</v>
      </c>
      <c r="G469" s="69" t="str">
        <f>Inputs!G$54</f>
        <v>£m 2022/23p</v>
      </c>
      <c r="J469" s="149">
        <f t="shared" ref="J469:AM469" si="509">IF(J$4&lt;$F469, 0, IF(J$4 &lt; $F469 + INDEX($J439:$AM439, MATCH($F469, $J$4:$AM$4, 0 ) ), 1, 0 ) ) * INDEX($J440:$AM440,MATCH($F469, $J$4:$AM$4, 0) )</f>
        <v>0</v>
      </c>
      <c r="K469" s="149">
        <f t="shared" si="509"/>
        <v>0</v>
      </c>
      <c r="L469" s="149">
        <f t="shared" si="509"/>
        <v>0</v>
      </c>
      <c r="M469" s="149">
        <f t="shared" si="509"/>
        <v>0</v>
      </c>
      <c r="N469" s="149">
        <f t="shared" si="509"/>
        <v>0</v>
      </c>
      <c r="O469" s="149">
        <f t="shared" si="509"/>
        <v>0</v>
      </c>
      <c r="P469" s="149">
        <f t="shared" si="509"/>
        <v>0</v>
      </c>
      <c r="Q469" s="149">
        <f t="shared" si="509"/>
        <v>0</v>
      </c>
      <c r="R469" s="149">
        <f t="shared" si="509"/>
        <v>0</v>
      </c>
      <c r="S469" s="149">
        <f t="shared" si="509"/>
        <v>0</v>
      </c>
      <c r="T469" s="149">
        <f t="shared" si="509"/>
        <v>0</v>
      </c>
      <c r="U469" s="149">
        <f t="shared" si="509"/>
        <v>0</v>
      </c>
      <c r="V469" s="149">
        <f t="shared" si="509"/>
        <v>0</v>
      </c>
      <c r="W469" s="149">
        <f t="shared" si="509"/>
        <v>0</v>
      </c>
      <c r="X469" s="149">
        <f t="shared" si="509"/>
        <v>0</v>
      </c>
      <c r="Y469" s="149">
        <f t="shared" si="509"/>
        <v>0</v>
      </c>
      <c r="Z469" s="149">
        <f t="shared" si="509"/>
        <v>0</v>
      </c>
      <c r="AA469" s="149">
        <f t="shared" si="509"/>
        <v>0</v>
      </c>
      <c r="AB469" s="149">
        <f t="shared" si="509"/>
        <v>0</v>
      </c>
      <c r="AC469" s="149">
        <f t="shared" si="509"/>
        <v>0</v>
      </c>
      <c r="AD469" s="149">
        <f t="shared" si="509"/>
        <v>0</v>
      </c>
      <c r="AE469" s="149">
        <f t="shared" si="509"/>
        <v>0</v>
      </c>
      <c r="AF469" s="149">
        <f t="shared" si="509"/>
        <v>0</v>
      </c>
      <c r="AG469" s="149">
        <f t="shared" si="509"/>
        <v>0</v>
      </c>
      <c r="AH469" s="149">
        <f t="shared" si="509"/>
        <v>0</v>
      </c>
      <c r="AI469" s="149">
        <f t="shared" si="509"/>
        <v>1.1982945356675687</v>
      </c>
      <c r="AJ469" s="149">
        <f t="shared" si="509"/>
        <v>1.1982945356675687</v>
      </c>
      <c r="AK469" s="149">
        <f t="shared" si="509"/>
        <v>1.1982945356675687</v>
      </c>
      <c r="AL469" s="149">
        <f t="shared" si="509"/>
        <v>1.1982945356675687</v>
      </c>
      <c r="AM469" s="149">
        <f t="shared" si="509"/>
        <v>1.1982945356675687</v>
      </c>
      <c r="AN469" s="156"/>
      <c r="AO469" s="156"/>
    </row>
    <row r="470" spans="2:41" outlineLevel="1">
      <c r="E470" s="110" t="str">
        <f t="shared" si="484"/>
        <v>Draw down charge for enhancement capital expenditure in 2047</v>
      </c>
      <c r="F470" s="147">
        <f>Inputs!$AJ$4</f>
        <v>2047</v>
      </c>
      <c r="G470" s="69" t="str">
        <f>Inputs!G$54</f>
        <v>£m 2022/23p</v>
      </c>
      <c r="J470" s="149">
        <f t="shared" ref="J470:AM470" si="510">IF(J$4&lt;$F470, 0, IF(J$4 &lt; $F470 + INDEX($J439:$AM439, MATCH($F470, $J$4:$AM$4, 0 ) ), 1, 0 ) ) * INDEX($J440:$AM440,MATCH($F470, $J$4:$AM$4, 0) )</f>
        <v>0</v>
      </c>
      <c r="K470" s="149">
        <f t="shared" si="510"/>
        <v>0</v>
      </c>
      <c r="L470" s="149">
        <f t="shared" si="510"/>
        <v>0</v>
      </c>
      <c r="M470" s="149">
        <f t="shared" si="510"/>
        <v>0</v>
      </c>
      <c r="N470" s="149">
        <f t="shared" si="510"/>
        <v>0</v>
      </c>
      <c r="O470" s="149">
        <f t="shared" si="510"/>
        <v>0</v>
      </c>
      <c r="P470" s="149">
        <f t="shared" si="510"/>
        <v>0</v>
      </c>
      <c r="Q470" s="149">
        <f t="shared" si="510"/>
        <v>0</v>
      </c>
      <c r="R470" s="149">
        <f t="shared" si="510"/>
        <v>0</v>
      </c>
      <c r="S470" s="149">
        <f t="shared" si="510"/>
        <v>0</v>
      </c>
      <c r="T470" s="149">
        <f t="shared" si="510"/>
        <v>0</v>
      </c>
      <c r="U470" s="149">
        <f t="shared" si="510"/>
        <v>0</v>
      </c>
      <c r="V470" s="149">
        <f t="shared" si="510"/>
        <v>0</v>
      </c>
      <c r="W470" s="149">
        <f t="shared" si="510"/>
        <v>0</v>
      </c>
      <c r="X470" s="149">
        <f t="shared" si="510"/>
        <v>0</v>
      </c>
      <c r="Y470" s="149">
        <f t="shared" si="510"/>
        <v>0</v>
      </c>
      <c r="Z470" s="149">
        <f t="shared" si="510"/>
        <v>0</v>
      </c>
      <c r="AA470" s="149">
        <f t="shared" si="510"/>
        <v>0</v>
      </c>
      <c r="AB470" s="149">
        <f t="shared" si="510"/>
        <v>0</v>
      </c>
      <c r="AC470" s="149">
        <f t="shared" si="510"/>
        <v>0</v>
      </c>
      <c r="AD470" s="149">
        <f t="shared" si="510"/>
        <v>0</v>
      </c>
      <c r="AE470" s="149">
        <f t="shared" si="510"/>
        <v>0</v>
      </c>
      <c r="AF470" s="149">
        <f t="shared" si="510"/>
        <v>0</v>
      </c>
      <c r="AG470" s="149">
        <f t="shared" si="510"/>
        <v>0</v>
      </c>
      <c r="AH470" s="149">
        <f t="shared" si="510"/>
        <v>0</v>
      </c>
      <c r="AI470" s="149">
        <f t="shared" si="510"/>
        <v>0</v>
      </c>
      <c r="AJ470" s="149">
        <f t="shared" si="510"/>
        <v>1.2624036333339987</v>
      </c>
      <c r="AK470" s="149">
        <f t="shared" si="510"/>
        <v>1.2624036333339987</v>
      </c>
      <c r="AL470" s="149">
        <f t="shared" si="510"/>
        <v>1.2624036333339987</v>
      </c>
      <c r="AM470" s="149">
        <f t="shared" si="510"/>
        <v>1.2624036333339987</v>
      </c>
      <c r="AN470" s="156"/>
      <c r="AO470" s="156"/>
    </row>
    <row r="471" spans="2:41" outlineLevel="1">
      <c r="E471" s="110" t="str">
        <f t="shared" si="484"/>
        <v>Draw down charge for enhancement capital expenditure in 2048</v>
      </c>
      <c r="F471" s="147">
        <f>Inputs!$AK$4</f>
        <v>2048</v>
      </c>
      <c r="G471" s="69" t="str">
        <f>Inputs!G$54</f>
        <v>£m 2022/23p</v>
      </c>
      <c r="J471" s="149">
        <f t="shared" ref="J471:AM471" si="511">IF(J$4&lt;$F471, 0, IF(J$4 &lt; $F471 + INDEX($J439:$AM439, MATCH($F471, $J$4:$AM$4, 0 ) ), 1, 0 ) ) * INDEX($J440:$AM440,MATCH($F471, $J$4:$AM$4, 0) )</f>
        <v>0</v>
      </c>
      <c r="K471" s="149">
        <f t="shared" si="511"/>
        <v>0</v>
      </c>
      <c r="L471" s="149">
        <f t="shared" si="511"/>
        <v>0</v>
      </c>
      <c r="M471" s="149">
        <f t="shared" si="511"/>
        <v>0</v>
      </c>
      <c r="N471" s="149">
        <f t="shared" si="511"/>
        <v>0</v>
      </c>
      <c r="O471" s="149">
        <f t="shared" si="511"/>
        <v>0</v>
      </c>
      <c r="P471" s="149">
        <f t="shared" si="511"/>
        <v>0</v>
      </c>
      <c r="Q471" s="149">
        <f t="shared" si="511"/>
        <v>0</v>
      </c>
      <c r="R471" s="149">
        <f t="shared" si="511"/>
        <v>0</v>
      </c>
      <c r="S471" s="149">
        <f t="shared" si="511"/>
        <v>0</v>
      </c>
      <c r="T471" s="149">
        <f t="shared" si="511"/>
        <v>0</v>
      </c>
      <c r="U471" s="149">
        <f t="shared" si="511"/>
        <v>0</v>
      </c>
      <c r="V471" s="149">
        <f t="shared" si="511"/>
        <v>0</v>
      </c>
      <c r="W471" s="149">
        <f t="shared" si="511"/>
        <v>0</v>
      </c>
      <c r="X471" s="149">
        <f t="shared" si="511"/>
        <v>0</v>
      </c>
      <c r="Y471" s="149">
        <f t="shared" si="511"/>
        <v>0</v>
      </c>
      <c r="Z471" s="149">
        <f t="shared" si="511"/>
        <v>0</v>
      </c>
      <c r="AA471" s="149">
        <f t="shared" si="511"/>
        <v>0</v>
      </c>
      <c r="AB471" s="149">
        <f t="shared" si="511"/>
        <v>0</v>
      </c>
      <c r="AC471" s="149">
        <f t="shared" si="511"/>
        <v>0</v>
      </c>
      <c r="AD471" s="149">
        <f t="shared" si="511"/>
        <v>0</v>
      </c>
      <c r="AE471" s="149">
        <f t="shared" si="511"/>
        <v>0</v>
      </c>
      <c r="AF471" s="149">
        <f t="shared" si="511"/>
        <v>0</v>
      </c>
      <c r="AG471" s="149">
        <f t="shared" si="511"/>
        <v>0</v>
      </c>
      <c r="AH471" s="149">
        <f t="shared" si="511"/>
        <v>0</v>
      </c>
      <c r="AI471" s="149">
        <f t="shared" si="511"/>
        <v>0</v>
      </c>
      <c r="AJ471" s="149">
        <f t="shared" si="511"/>
        <v>0</v>
      </c>
      <c r="AK471" s="149">
        <f t="shared" si="511"/>
        <v>1.4939167377843712</v>
      </c>
      <c r="AL471" s="149">
        <f t="shared" si="511"/>
        <v>1.4939167377843712</v>
      </c>
      <c r="AM471" s="149">
        <f t="shared" si="511"/>
        <v>1.4939167377843712</v>
      </c>
      <c r="AN471" s="156"/>
      <c r="AO471" s="156"/>
    </row>
    <row r="472" spans="2:41" outlineLevel="1">
      <c r="E472" s="110" t="str">
        <f t="shared" si="484"/>
        <v>Draw down charge for enhancement capital expenditure in 2049</v>
      </c>
      <c r="F472" s="147">
        <f>Inputs!$AL$4</f>
        <v>2049</v>
      </c>
      <c r="G472" s="69" t="str">
        <f>Inputs!G$54</f>
        <v>£m 2022/23p</v>
      </c>
      <c r="J472" s="149">
        <f t="shared" ref="J472:AM472" si="512">IF(J$4&lt;$F472, 0, IF(J$4 &lt; $F472 + INDEX($J439:$AM439, MATCH($F472, $J$4:$AM$4, 0 ) ), 1, 0 ) ) * INDEX($J440:$AM440,MATCH($F472, $J$4:$AM$4, 0) )</f>
        <v>0</v>
      </c>
      <c r="K472" s="149">
        <f t="shared" si="512"/>
        <v>0</v>
      </c>
      <c r="L472" s="149">
        <f t="shared" si="512"/>
        <v>0</v>
      </c>
      <c r="M472" s="149">
        <f t="shared" si="512"/>
        <v>0</v>
      </c>
      <c r="N472" s="149">
        <f t="shared" si="512"/>
        <v>0</v>
      </c>
      <c r="O472" s="149">
        <f t="shared" si="512"/>
        <v>0</v>
      </c>
      <c r="P472" s="149">
        <f t="shared" si="512"/>
        <v>0</v>
      </c>
      <c r="Q472" s="149">
        <f t="shared" si="512"/>
        <v>0</v>
      </c>
      <c r="R472" s="149">
        <f t="shared" si="512"/>
        <v>0</v>
      </c>
      <c r="S472" s="149">
        <f t="shared" si="512"/>
        <v>0</v>
      </c>
      <c r="T472" s="149">
        <f t="shared" si="512"/>
        <v>0</v>
      </c>
      <c r="U472" s="149">
        <f t="shared" si="512"/>
        <v>0</v>
      </c>
      <c r="V472" s="149">
        <f t="shared" si="512"/>
        <v>0</v>
      </c>
      <c r="W472" s="149">
        <f t="shared" si="512"/>
        <v>0</v>
      </c>
      <c r="X472" s="149">
        <f t="shared" si="512"/>
        <v>0</v>
      </c>
      <c r="Y472" s="149">
        <f t="shared" si="512"/>
        <v>0</v>
      </c>
      <c r="Z472" s="149">
        <f t="shared" si="512"/>
        <v>0</v>
      </c>
      <c r="AA472" s="149">
        <f t="shared" si="512"/>
        <v>0</v>
      </c>
      <c r="AB472" s="149">
        <f t="shared" si="512"/>
        <v>0</v>
      </c>
      <c r="AC472" s="149">
        <f t="shared" si="512"/>
        <v>0</v>
      </c>
      <c r="AD472" s="149">
        <f t="shared" si="512"/>
        <v>0</v>
      </c>
      <c r="AE472" s="149">
        <f t="shared" si="512"/>
        <v>0</v>
      </c>
      <c r="AF472" s="149">
        <f t="shared" si="512"/>
        <v>0</v>
      </c>
      <c r="AG472" s="149">
        <f t="shared" si="512"/>
        <v>0</v>
      </c>
      <c r="AH472" s="149">
        <f t="shared" si="512"/>
        <v>0</v>
      </c>
      <c r="AI472" s="149">
        <f t="shared" si="512"/>
        <v>0</v>
      </c>
      <c r="AJ472" s="149">
        <f t="shared" si="512"/>
        <v>0</v>
      </c>
      <c r="AK472" s="149">
        <f t="shared" si="512"/>
        <v>0</v>
      </c>
      <c r="AL472" s="149">
        <f t="shared" si="512"/>
        <v>1.471311864296033</v>
      </c>
      <c r="AM472" s="149">
        <f t="shared" si="512"/>
        <v>1.471311864296033</v>
      </c>
      <c r="AN472" s="156"/>
      <c r="AO472" s="156"/>
    </row>
    <row r="473" spans="2:41" outlineLevel="1">
      <c r="E473" s="110" t="str">
        <f t="shared" si="484"/>
        <v>Draw down charge for enhancement capital expenditure in 2050</v>
      </c>
      <c r="F473" s="147">
        <f>Inputs!$AM$4</f>
        <v>2050</v>
      </c>
      <c r="G473" s="69" t="str">
        <f>Inputs!G$54</f>
        <v>£m 2022/23p</v>
      </c>
      <c r="J473" s="149">
        <f t="shared" ref="J473:AM473" si="513">IF(J$4&lt;$F473, 0, IF(J$4 &lt; $F473 + INDEX($J439:$AM439, MATCH($F473, $J$4:$AM$4, 0 ) ), 1, 0 ) ) * INDEX($J440:$AM440,MATCH($F473, $J$4:$AM$4, 0) )</f>
        <v>0</v>
      </c>
      <c r="K473" s="149">
        <f t="shared" si="513"/>
        <v>0</v>
      </c>
      <c r="L473" s="149">
        <f t="shared" si="513"/>
        <v>0</v>
      </c>
      <c r="M473" s="149">
        <f t="shared" si="513"/>
        <v>0</v>
      </c>
      <c r="N473" s="149">
        <f t="shared" si="513"/>
        <v>0</v>
      </c>
      <c r="O473" s="149">
        <f t="shared" si="513"/>
        <v>0</v>
      </c>
      <c r="P473" s="149">
        <f t="shared" si="513"/>
        <v>0</v>
      </c>
      <c r="Q473" s="149">
        <f t="shared" si="513"/>
        <v>0</v>
      </c>
      <c r="R473" s="149">
        <f t="shared" si="513"/>
        <v>0</v>
      </c>
      <c r="S473" s="149">
        <f t="shared" si="513"/>
        <v>0</v>
      </c>
      <c r="T473" s="149">
        <f t="shared" si="513"/>
        <v>0</v>
      </c>
      <c r="U473" s="149">
        <f t="shared" si="513"/>
        <v>0</v>
      </c>
      <c r="V473" s="149">
        <f t="shared" si="513"/>
        <v>0</v>
      </c>
      <c r="W473" s="149">
        <f t="shared" si="513"/>
        <v>0</v>
      </c>
      <c r="X473" s="149">
        <f t="shared" si="513"/>
        <v>0</v>
      </c>
      <c r="Y473" s="149">
        <f t="shared" si="513"/>
        <v>0</v>
      </c>
      <c r="Z473" s="149">
        <f t="shared" si="513"/>
        <v>0</v>
      </c>
      <c r="AA473" s="149">
        <f t="shared" si="513"/>
        <v>0</v>
      </c>
      <c r="AB473" s="149">
        <f t="shared" si="513"/>
        <v>0</v>
      </c>
      <c r="AC473" s="149">
        <f t="shared" si="513"/>
        <v>0</v>
      </c>
      <c r="AD473" s="149">
        <f t="shared" si="513"/>
        <v>0</v>
      </c>
      <c r="AE473" s="149">
        <f t="shared" si="513"/>
        <v>0</v>
      </c>
      <c r="AF473" s="149">
        <f t="shared" si="513"/>
        <v>0</v>
      </c>
      <c r="AG473" s="149">
        <f t="shared" si="513"/>
        <v>0</v>
      </c>
      <c r="AH473" s="149">
        <f t="shared" si="513"/>
        <v>0</v>
      </c>
      <c r="AI473" s="149">
        <f t="shared" si="513"/>
        <v>0</v>
      </c>
      <c r="AJ473" s="149">
        <f t="shared" si="513"/>
        <v>0</v>
      </c>
      <c r="AK473" s="149">
        <f t="shared" si="513"/>
        <v>0</v>
      </c>
      <c r="AL473" s="149">
        <f t="shared" si="513"/>
        <v>0</v>
      </c>
      <c r="AM473" s="149">
        <f t="shared" si="513"/>
        <v>1.1134860734858996</v>
      </c>
      <c r="AN473" s="156"/>
      <c r="AO473" s="156"/>
    </row>
    <row r="474" spans="2:41" outlineLevel="1">
      <c r="F474" s="147"/>
      <c r="J474" s="149"/>
      <c r="K474" s="149"/>
      <c r="L474" s="149"/>
      <c r="M474" s="149"/>
      <c r="N474" s="149"/>
      <c r="O474" s="149"/>
      <c r="P474" s="149"/>
      <c r="Q474" s="149"/>
      <c r="R474" s="149"/>
      <c r="S474" s="149"/>
      <c r="T474" s="149"/>
      <c r="U474" s="149"/>
      <c r="V474" s="149"/>
      <c r="W474" s="149"/>
      <c r="X474" s="149"/>
      <c r="Y474" s="149"/>
      <c r="Z474" s="149"/>
      <c r="AA474" s="149"/>
      <c r="AB474" s="149"/>
      <c r="AC474" s="149"/>
      <c r="AD474" s="149"/>
      <c r="AE474" s="149"/>
      <c r="AF474" s="149"/>
      <c r="AG474" s="149"/>
      <c r="AH474" s="149"/>
      <c r="AI474" s="149"/>
      <c r="AJ474" s="149"/>
      <c r="AK474" s="149"/>
      <c r="AL474" s="149"/>
      <c r="AM474" s="149"/>
    </row>
    <row r="475" spans="2:41" outlineLevel="1">
      <c r="E475" s="153" t="s">
        <v>322</v>
      </c>
      <c r="F475" s="154"/>
      <c r="G475" s="154" t="str">
        <f>Inputs!G$54</f>
        <v>£m 2022/23p</v>
      </c>
      <c r="H475" s="153"/>
      <c r="I475" s="153"/>
      <c r="J475" s="162">
        <f>SUM(J444:J473)</f>
        <v>0</v>
      </c>
      <c r="K475" s="162">
        <f t="shared" ref="K475:AM475" si="514">SUM(K444:K473)</f>
        <v>0</v>
      </c>
      <c r="L475" s="162">
        <f t="shared" si="514"/>
        <v>0</v>
      </c>
      <c r="M475" s="162">
        <f t="shared" si="514"/>
        <v>0</v>
      </c>
      <c r="N475" s="162">
        <f t="shared" si="514"/>
        <v>0</v>
      </c>
      <c r="O475" s="162">
        <f t="shared" si="514"/>
        <v>1.4678616345109334</v>
      </c>
      <c r="P475" s="162">
        <f t="shared" si="514"/>
        <v>2.6917883850334769</v>
      </c>
      <c r="Q475" s="162">
        <f t="shared" si="514"/>
        <v>4.0414850786684093</v>
      </c>
      <c r="R475" s="162">
        <f t="shared" si="514"/>
        <v>5.2239561166399033</v>
      </c>
      <c r="S475" s="162">
        <f t="shared" si="514"/>
        <v>6.2379287160493773</v>
      </c>
      <c r="T475" s="162">
        <f t="shared" si="514"/>
        <v>8.6914070577558107</v>
      </c>
      <c r="U475" s="162">
        <f t="shared" si="514"/>
        <v>11.174747143017484</v>
      </c>
      <c r="V475" s="162">
        <f t="shared" si="514"/>
        <v>13.777063448275795</v>
      </c>
      <c r="W475" s="162">
        <f t="shared" si="514"/>
        <v>16.338261310757126</v>
      </c>
      <c r="X475" s="162">
        <f t="shared" si="514"/>
        <v>19.47615555978642</v>
      </c>
      <c r="Y475" s="162">
        <f t="shared" si="514"/>
        <v>21.015878542770842</v>
      </c>
      <c r="Z475" s="162">
        <f t="shared" si="514"/>
        <v>22.785676511073728</v>
      </c>
      <c r="AA475" s="162">
        <f t="shared" si="514"/>
        <v>25.17956985182947</v>
      </c>
      <c r="AB475" s="162">
        <f t="shared" si="514"/>
        <v>27.752261788578984</v>
      </c>
      <c r="AC475" s="162">
        <f t="shared" si="514"/>
        <v>30.450395073484806</v>
      </c>
      <c r="AD475" s="162">
        <f t="shared" si="514"/>
        <v>32.116223727485831</v>
      </c>
      <c r="AE475" s="162">
        <f t="shared" si="514"/>
        <v>33.49998165515354</v>
      </c>
      <c r="AF475" s="162">
        <f t="shared" si="514"/>
        <v>34.57244740975657</v>
      </c>
      <c r="AG475" s="162">
        <f t="shared" si="514"/>
        <v>35.689349810747906</v>
      </c>
      <c r="AH475" s="162">
        <f t="shared" si="514"/>
        <v>36.553735331070399</v>
      </c>
      <c r="AI475" s="162">
        <f t="shared" si="514"/>
        <v>37.752029866737971</v>
      </c>
      <c r="AJ475" s="162">
        <f t="shared" si="514"/>
        <v>39.014433500071966</v>
      </c>
      <c r="AK475" s="162">
        <f t="shared" si="514"/>
        <v>40.508350237856341</v>
      </c>
      <c r="AL475" s="162">
        <f t="shared" si="514"/>
        <v>41.979662102152375</v>
      </c>
      <c r="AM475" s="162">
        <f t="shared" si="514"/>
        <v>43.093148175638277</v>
      </c>
      <c r="AN475" s="155"/>
    </row>
    <row r="476" spans="2:41" outlineLevel="1">
      <c r="F476" s="147"/>
      <c r="J476" s="167"/>
      <c r="K476" s="167"/>
      <c r="L476" s="167"/>
      <c r="M476" s="167"/>
      <c r="N476" s="167"/>
      <c r="O476" s="167"/>
      <c r="P476" s="167"/>
      <c r="Q476" s="167"/>
      <c r="R476" s="167"/>
      <c r="S476" s="167"/>
      <c r="T476" s="167"/>
      <c r="U476" s="167"/>
      <c r="V476" s="167"/>
      <c r="W476" s="167"/>
      <c r="X476" s="167"/>
      <c r="Y476" s="167"/>
      <c r="Z476" s="167"/>
      <c r="AA476" s="167"/>
      <c r="AB476" s="167"/>
      <c r="AC476" s="167"/>
      <c r="AD476" s="167"/>
      <c r="AE476" s="167"/>
      <c r="AF476" s="167"/>
      <c r="AG476" s="167"/>
      <c r="AH476" s="167"/>
      <c r="AI476" s="167"/>
      <c r="AJ476" s="167"/>
      <c r="AK476" s="167"/>
      <c r="AL476" s="167"/>
      <c r="AM476" s="167"/>
    </row>
    <row r="477" spans="2:41" outlineLevel="1">
      <c r="B477" s="157" t="s">
        <v>323</v>
      </c>
      <c r="F477" s="147"/>
      <c r="J477" s="168"/>
      <c r="K477" s="168"/>
      <c r="L477" s="168"/>
      <c r="M477" s="168"/>
      <c r="N477" s="168"/>
      <c r="O477" s="168"/>
      <c r="P477" s="168"/>
      <c r="Q477" s="168"/>
      <c r="R477" s="168"/>
      <c r="S477" s="168"/>
      <c r="T477" s="168"/>
      <c r="U477" s="168"/>
      <c r="V477" s="168"/>
      <c r="W477" s="168"/>
      <c r="X477" s="168"/>
      <c r="Y477" s="168"/>
      <c r="Z477" s="168"/>
      <c r="AA477" s="168"/>
      <c r="AB477" s="168"/>
      <c r="AC477" s="168"/>
      <c r="AD477" s="168"/>
      <c r="AE477" s="168"/>
      <c r="AF477" s="168"/>
      <c r="AG477" s="168"/>
      <c r="AH477" s="168"/>
      <c r="AI477" s="168"/>
      <c r="AJ477" s="168"/>
      <c r="AK477" s="168"/>
      <c r="AL477" s="168"/>
      <c r="AM477" s="168"/>
    </row>
    <row r="478" spans="2:41" outlineLevel="1">
      <c r="F478" s="147"/>
      <c r="J478" s="167"/>
      <c r="K478" s="167"/>
      <c r="L478" s="167"/>
      <c r="M478" s="167"/>
      <c r="N478" s="167"/>
      <c r="O478" s="167"/>
      <c r="P478" s="167"/>
      <c r="Q478" s="167"/>
      <c r="R478" s="167"/>
      <c r="S478" s="167"/>
      <c r="T478" s="167"/>
      <c r="U478" s="167"/>
      <c r="V478" s="167"/>
      <c r="W478" s="167"/>
      <c r="X478" s="167"/>
      <c r="Y478" s="167"/>
      <c r="Z478" s="167"/>
      <c r="AA478" s="167"/>
      <c r="AB478" s="167"/>
      <c r="AC478" s="167"/>
      <c r="AD478" s="167"/>
      <c r="AE478" s="167"/>
      <c r="AF478" s="167"/>
      <c r="AG478" s="167"/>
      <c r="AH478" s="167"/>
      <c r="AI478" s="167"/>
      <c r="AJ478" s="167"/>
      <c r="AK478" s="167"/>
      <c r="AL478" s="167"/>
      <c r="AM478" s="167"/>
    </row>
    <row r="479" spans="2:41" outlineLevel="1">
      <c r="E479" s="146" t="s">
        <v>324</v>
      </c>
      <c r="G479" s="111" t="s">
        <v>160</v>
      </c>
      <c r="J479" s="166">
        <f>Inputs!$J$39</f>
        <v>0</v>
      </c>
      <c r="K479" s="166"/>
      <c r="L479" s="166"/>
      <c r="M479" s="166"/>
      <c r="N479" s="166"/>
      <c r="O479" s="166"/>
      <c r="P479" s="166"/>
      <c r="Q479" s="166"/>
      <c r="R479" s="166"/>
      <c r="S479" s="166"/>
      <c r="T479" s="166"/>
      <c r="U479" s="166"/>
      <c r="V479" s="166"/>
      <c r="W479" s="166"/>
      <c r="X479" s="166"/>
      <c r="Y479" s="166"/>
      <c r="Z479" s="166"/>
      <c r="AA479" s="166"/>
      <c r="AB479" s="166"/>
      <c r="AC479" s="166"/>
      <c r="AD479" s="166"/>
      <c r="AE479" s="166"/>
      <c r="AF479" s="166"/>
      <c r="AG479" s="166"/>
      <c r="AH479" s="166"/>
      <c r="AI479" s="166"/>
      <c r="AJ479" s="166"/>
      <c r="AK479" s="166"/>
      <c r="AL479" s="166"/>
      <c r="AM479" s="166"/>
      <c r="AN479" s="147"/>
      <c r="AO479" s="147"/>
    </row>
    <row r="480" spans="2:41" outlineLevel="1">
      <c r="E480" s="146"/>
      <c r="J480" s="166"/>
      <c r="K480" s="166"/>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c r="AH480" s="166"/>
      <c r="AI480" s="166"/>
      <c r="AJ480" s="166"/>
      <c r="AK480" s="166"/>
      <c r="AL480" s="166"/>
      <c r="AM480" s="166"/>
      <c r="AN480" s="147"/>
      <c r="AO480" s="147"/>
    </row>
    <row r="481" spans="2:41" outlineLevel="1">
      <c r="E481" s="67" t="s">
        <v>325</v>
      </c>
      <c r="F481" s="69"/>
      <c r="G481" s="69" t="s">
        <v>160</v>
      </c>
      <c r="J481" s="295">
        <f>MAX(J479, I484 )</f>
        <v>0</v>
      </c>
      <c r="K481" s="295">
        <f t="shared" ref="K481:AM481" si="515">MAX(K479, J484 )</f>
        <v>0</v>
      </c>
      <c r="L481" s="295">
        <f t="shared" si="515"/>
        <v>0</v>
      </c>
      <c r="M481" s="295">
        <f t="shared" si="515"/>
        <v>0</v>
      </c>
      <c r="N481" s="295">
        <f t="shared" si="515"/>
        <v>0</v>
      </c>
      <c r="O481" s="295">
        <f t="shared" si="515"/>
        <v>0</v>
      </c>
      <c r="P481" s="295">
        <f t="shared" si="515"/>
        <v>67.184257653853876</v>
      </c>
      <c r="Q481" s="295">
        <f t="shared" si="515"/>
        <v>131.17214214128143</v>
      </c>
      <c r="R481" s="295">
        <f t="shared" si="515"/>
        <v>213.18718538842896</v>
      </c>
      <c r="S481" s="295">
        <f t="shared" si="515"/>
        <v>284.04331050740404</v>
      </c>
      <c r="T481" s="295">
        <f t="shared" si="515"/>
        <v>340.88697994243785</v>
      </c>
      <c r="U481" s="295">
        <f t="shared" si="515"/>
        <v>439.97201174653208</v>
      </c>
      <c r="V481" s="295">
        <f t="shared" si="515"/>
        <v>555.49494237847955</v>
      </c>
      <c r="W481" s="295">
        <f t="shared" si="515"/>
        <v>685.03508530797774</v>
      </c>
      <c r="X481" s="295">
        <f t="shared" si="515"/>
        <v>802.73666802577463</v>
      </c>
      <c r="Y481" s="295">
        <f t="shared" si="515"/>
        <v>910.39140902995268</v>
      </c>
      <c r="Z481" s="295">
        <f t="shared" si="515"/>
        <v>988.55553755044741</v>
      </c>
      <c r="AA481" s="295">
        <f t="shared" si="515"/>
        <v>1079.7367116124794</v>
      </c>
      <c r="AB481" s="295">
        <f t="shared" si="515"/>
        <v>1208.6681840036135</v>
      </c>
      <c r="AC481" s="295">
        <f t="shared" si="515"/>
        <v>1346.4897338695694</v>
      </c>
      <c r="AD481" s="295">
        <f t="shared" si="515"/>
        <v>1494.5098020070368</v>
      </c>
      <c r="AE481" s="295">
        <f t="shared" si="515"/>
        <v>1585.353536961489</v>
      </c>
      <c r="AF481" s="295">
        <f t="shared" si="515"/>
        <v>1659.4920247852126</v>
      </c>
      <c r="AG481" s="295">
        <f t="shared" si="515"/>
        <v>1710.8343869235387</v>
      </c>
      <c r="AH481" s="295">
        <f t="shared" si="515"/>
        <v>1765.6896634896957</v>
      </c>
      <c r="AI481" s="295">
        <f t="shared" si="515"/>
        <v>1793.2319444819034</v>
      </c>
      <c r="AJ481" s="295">
        <f t="shared" si="515"/>
        <v>1843.6644046116394</v>
      </c>
      <c r="AK481" s="295">
        <f t="shared" si="515"/>
        <v>1897.5523563446234</v>
      </c>
      <c r="AL481" s="295">
        <f t="shared" si="515"/>
        <v>1964.6761751074391</v>
      </c>
      <c r="AM481" s="295">
        <f t="shared" si="515"/>
        <v>2028.7000694454327</v>
      </c>
      <c r="AN481" s="160"/>
      <c r="AO481" s="69"/>
    </row>
    <row r="482" spans="2:41" outlineLevel="1">
      <c r="E482" s="67" t="s">
        <v>326</v>
      </c>
      <c r="G482" s="111" t="s">
        <v>160</v>
      </c>
      <c r="J482" s="295">
        <f t="shared" ref="J482:AM482" si="516">J438</f>
        <v>0</v>
      </c>
      <c r="K482" s="295">
        <f t="shared" si="516"/>
        <v>0</v>
      </c>
      <c r="L482" s="295">
        <f t="shared" si="516"/>
        <v>0</v>
      </c>
      <c r="M482" s="295">
        <f t="shared" si="516"/>
        <v>0</v>
      </c>
      <c r="N482" s="295">
        <f t="shared" si="516"/>
        <v>0</v>
      </c>
      <c r="O482" s="295">
        <f t="shared" si="516"/>
        <v>68.652119288364815</v>
      </c>
      <c r="P482" s="295">
        <f t="shared" si="516"/>
        <v>66.679672872461012</v>
      </c>
      <c r="Q482" s="295">
        <f t="shared" si="516"/>
        <v>86.056528325815947</v>
      </c>
      <c r="R482" s="295">
        <f t="shared" si="516"/>
        <v>76.080081235614969</v>
      </c>
      <c r="S482" s="295">
        <f t="shared" si="516"/>
        <v>63.081598151083178</v>
      </c>
      <c r="T482" s="295">
        <f t="shared" si="516"/>
        <v>107.77643886185</v>
      </c>
      <c r="U482" s="295">
        <f t="shared" si="516"/>
        <v>126.69767777496502</v>
      </c>
      <c r="V482" s="295">
        <f t="shared" si="516"/>
        <v>143.317206377774</v>
      </c>
      <c r="W482" s="295">
        <f t="shared" si="516"/>
        <v>134.03984402855403</v>
      </c>
      <c r="X482" s="295">
        <f t="shared" si="516"/>
        <v>127.13089656396446</v>
      </c>
      <c r="Y482" s="295">
        <f t="shared" si="516"/>
        <v>99.180007063265478</v>
      </c>
      <c r="Z482" s="295">
        <f t="shared" si="516"/>
        <v>113.96685057310582</v>
      </c>
      <c r="AA482" s="295">
        <f t="shared" si="516"/>
        <v>154.11104224296361</v>
      </c>
      <c r="AB482" s="295">
        <f t="shared" si="516"/>
        <v>165.57381165453501</v>
      </c>
      <c r="AC482" s="295">
        <f t="shared" si="516"/>
        <v>178.47046321095206</v>
      </c>
      <c r="AD482" s="295">
        <f t="shared" si="516"/>
        <v>122.95995868193822</v>
      </c>
      <c r="AE482" s="295">
        <f t="shared" si="516"/>
        <v>107.63846947887723</v>
      </c>
      <c r="AF482" s="295">
        <f t="shared" si="516"/>
        <v>85.914809548082573</v>
      </c>
      <c r="AG482" s="295">
        <f t="shared" si="516"/>
        <v>90.544626376904858</v>
      </c>
      <c r="AH482" s="295">
        <f t="shared" si="516"/>
        <v>64.096016323278008</v>
      </c>
      <c r="AI482" s="295">
        <f t="shared" si="516"/>
        <v>88.184489996473999</v>
      </c>
      <c r="AJ482" s="295">
        <f t="shared" si="516"/>
        <v>92.902385233056009</v>
      </c>
      <c r="AK482" s="295">
        <f t="shared" si="516"/>
        <v>107.63216900067201</v>
      </c>
      <c r="AL482" s="295">
        <f t="shared" si="516"/>
        <v>106.00355644014603</v>
      </c>
      <c r="AM482" s="295">
        <f t="shared" si="516"/>
        <v>80.223293715200001</v>
      </c>
      <c r="AN482" s="150"/>
      <c r="AO482" s="150"/>
    </row>
    <row r="483" spans="2:41" outlineLevel="1">
      <c r="E483" s="110" t="s">
        <v>327</v>
      </c>
      <c r="G483" s="111" t="s">
        <v>160</v>
      </c>
      <c r="J483" s="297">
        <f>-J475</f>
        <v>0</v>
      </c>
      <c r="K483" s="297">
        <f t="shared" ref="K483:AM483" si="517">-K475</f>
        <v>0</v>
      </c>
      <c r="L483" s="297">
        <f t="shared" si="517"/>
        <v>0</v>
      </c>
      <c r="M483" s="297">
        <f t="shared" si="517"/>
        <v>0</v>
      </c>
      <c r="N483" s="297">
        <f t="shared" si="517"/>
        <v>0</v>
      </c>
      <c r="O483" s="297">
        <f t="shared" si="517"/>
        <v>-1.4678616345109334</v>
      </c>
      <c r="P483" s="297">
        <f t="shared" si="517"/>
        <v>-2.6917883850334769</v>
      </c>
      <c r="Q483" s="297">
        <f t="shared" si="517"/>
        <v>-4.0414850786684093</v>
      </c>
      <c r="R483" s="297">
        <f t="shared" si="517"/>
        <v>-5.2239561166399033</v>
      </c>
      <c r="S483" s="297">
        <f t="shared" si="517"/>
        <v>-6.2379287160493773</v>
      </c>
      <c r="T483" s="297">
        <f t="shared" si="517"/>
        <v>-8.6914070577558107</v>
      </c>
      <c r="U483" s="297">
        <f t="shared" si="517"/>
        <v>-11.174747143017484</v>
      </c>
      <c r="V483" s="297">
        <f t="shared" si="517"/>
        <v>-13.777063448275795</v>
      </c>
      <c r="W483" s="297">
        <f t="shared" si="517"/>
        <v>-16.338261310757126</v>
      </c>
      <c r="X483" s="297">
        <f t="shared" si="517"/>
        <v>-19.47615555978642</v>
      </c>
      <c r="Y483" s="297">
        <f t="shared" si="517"/>
        <v>-21.015878542770842</v>
      </c>
      <c r="Z483" s="297">
        <f t="shared" si="517"/>
        <v>-22.785676511073728</v>
      </c>
      <c r="AA483" s="297">
        <f t="shared" si="517"/>
        <v>-25.17956985182947</v>
      </c>
      <c r="AB483" s="297">
        <f t="shared" si="517"/>
        <v>-27.752261788578984</v>
      </c>
      <c r="AC483" s="297">
        <f t="shared" si="517"/>
        <v>-30.450395073484806</v>
      </c>
      <c r="AD483" s="297">
        <f t="shared" si="517"/>
        <v>-32.116223727485831</v>
      </c>
      <c r="AE483" s="297">
        <f t="shared" si="517"/>
        <v>-33.49998165515354</v>
      </c>
      <c r="AF483" s="297">
        <f t="shared" si="517"/>
        <v>-34.57244740975657</v>
      </c>
      <c r="AG483" s="297">
        <f t="shared" si="517"/>
        <v>-35.689349810747906</v>
      </c>
      <c r="AH483" s="297">
        <f t="shared" si="517"/>
        <v>-36.553735331070399</v>
      </c>
      <c r="AI483" s="297">
        <f t="shared" si="517"/>
        <v>-37.752029866737971</v>
      </c>
      <c r="AJ483" s="297">
        <f t="shared" si="517"/>
        <v>-39.014433500071966</v>
      </c>
      <c r="AK483" s="297">
        <f t="shared" si="517"/>
        <v>-40.508350237856341</v>
      </c>
      <c r="AL483" s="297">
        <f t="shared" si="517"/>
        <v>-41.979662102152375</v>
      </c>
      <c r="AM483" s="297">
        <f t="shared" si="517"/>
        <v>-43.093148175638277</v>
      </c>
      <c r="AN483" s="159"/>
    </row>
    <row r="484" spans="2:41" outlineLevel="1">
      <c r="E484" s="110" t="s">
        <v>328</v>
      </c>
      <c r="G484" s="111" t="s">
        <v>160</v>
      </c>
      <c r="J484" s="297">
        <f>SUM(J481:J483)</f>
        <v>0</v>
      </c>
      <c r="K484" s="297">
        <f t="shared" ref="K484:AM484" si="518">SUM(K481:K483)</f>
        <v>0</v>
      </c>
      <c r="L484" s="297">
        <f t="shared" si="518"/>
        <v>0</v>
      </c>
      <c r="M484" s="297">
        <f t="shared" si="518"/>
        <v>0</v>
      </c>
      <c r="N484" s="297">
        <f t="shared" si="518"/>
        <v>0</v>
      </c>
      <c r="O484" s="297">
        <f t="shared" si="518"/>
        <v>67.184257653853876</v>
      </c>
      <c r="P484" s="297">
        <f t="shared" si="518"/>
        <v>131.17214214128143</v>
      </c>
      <c r="Q484" s="297">
        <f t="shared" si="518"/>
        <v>213.18718538842896</v>
      </c>
      <c r="R484" s="297">
        <f t="shared" si="518"/>
        <v>284.04331050740404</v>
      </c>
      <c r="S484" s="297">
        <f t="shared" si="518"/>
        <v>340.88697994243785</v>
      </c>
      <c r="T484" s="297">
        <f t="shared" si="518"/>
        <v>439.97201174653208</v>
      </c>
      <c r="U484" s="297">
        <f t="shared" si="518"/>
        <v>555.49494237847955</v>
      </c>
      <c r="V484" s="297">
        <f t="shared" si="518"/>
        <v>685.03508530797774</v>
      </c>
      <c r="W484" s="297">
        <f t="shared" si="518"/>
        <v>802.73666802577463</v>
      </c>
      <c r="X484" s="297">
        <f t="shared" si="518"/>
        <v>910.39140902995268</v>
      </c>
      <c r="Y484" s="297">
        <f t="shared" si="518"/>
        <v>988.55553755044741</v>
      </c>
      <c r="Z484" s="297">
        <f t="shared" si="518"/>
        <v>1079.7367116124794</v>
      </c>
      <c r="AA484" s="297">
        <f t="shared" si="518"/>
        <v>1208.6681840036135</v>
      </c>
      <c r="AB484" s="297">
        <f t="shared" si="518"/>
        <v>1346.4897338695694</v>
      </c>
      <c r="AC484" s="297">
        <f t="shared" si="518"/>
        <v>1494.5098020070368</v>
      </c>
      <c r="AD484" s="297">
        <f t="shared" si="518"/>
        <v>1585.353536961489</v>
      </c>
      <c r="AE484" s="297">
        <f t="shared" si="518"/>
        <v>1659.4920247852126</v>
      </c>
      <c r="AF484" s="297">
        <f t="shared" si="518"/>
        <v>1710.8343869235387</v>
      </c>
      <c r="AG484" s="297">
        <f t="shared" si="518"/>
        <v>1765.6896634896957</v>
      </c>
      <c r="AH484" s="297">
        <f t="shared" si="518"/>
        <v>1793.2319444819034</v>
      </c>
      <c r="AI484" s="297">
        <f t="shared" si="518"/>
        <v>1843.6644046116394</v>
      </c>
      <c r="AJ484" s="297">
        <f t="shared" si="518"/>
        <v>1897.5523563446234</v>
      </c>
      <c r="AK484" s="297">
        <f t="shared" si="518"/>
        <v>1964.6761751074391</v>
      </c>
      <c r="AL484" s="297">
        <f t="shared" si="518"/>
        <v>2028.7000694454327</v>
      </c>
      <c r="AM484" s="297">
        <f t="shared" si="518"/>
        <v>2065.8302149849942</v>
      </c>
      <c r="AN484" s="159"/>
    </row>
    <row r="485" spans="2:41" outlineLevel="1">
      <c r="J485" s="297"/>
      <c r="K485" s="297"/>
      <c r="L485" s="297"/>
      <c r="M485" s="297"/>
      <c r="N485" s="297"/>
      <c r="O485" s="297"/>
      <c r="P485" s="297"/>
      <c r="Q485" s="297"/>
      <c r="R485" s="297"/>
      <c r="S485" s="297"/>
      <c r="T485" s="297"/>
      <c r="U485" s="297"/>
      <c r="V485" s="297"/>
      <c r="W485" s="297"/>
      <c r="X485" s="297"/>
      <c r="Y485" s="297"/>
      <c r="Z485" s="297"/>
      <c r="AA485" s="297"/>
      <c r="AB485" s="297"/>
      <c r="AC485" s="297"/>
      <c r="AD485" s="297"/>
      <c r="AE485" s="297"/>
      <c r="AF485" s="297"/>
      <c r="AG485" s="297"/>
      <c r="AH485" s="297"/>
      <c r="AI485" s="297"/>
      <c r="AJ485" s="297"/>
      <c r="AK485" s="297"/>
      <c r="AL485" s="297"/>
      <c r="AM485" s="297"/>
      <c r="AN485" s="111"/>
    </row>
    <row r="486" spans="2:41" outlineLevel="1">
      <c r="E486" s="110" t="s">
        <v>329</v>
      </c>
      <c r="G486" s="111" t="s">
        <v>160</v>
      </c>
      <c r="J486" s="297">
        <f>AVERAGE(J484,J481)</f>
        <v>0</v>
      </c>
      <c r="K486" s="297">
        <f t="shared" ref="K486:AM486" si="519">AVERAGE(K484,K481)</f>
        <v>0</v>
      </c>
      <c r="L486" s="297">
        <f t="shared" si="519"/>
        <v>0</v>
      </c>
      <c r="M486" s="297">
        <f t="shared" si="519"/>
        <v>0</v>
      </c>
      <c r="N486" s="297">
        <f t="shared" si="519"/>
        <v>0</v>
      </c>
      <c r="O486" s="297">
        <f t="shared" si="519"/>
        <v>33.592128826926938</v>
      </c>
      <c r="P486" s="297">
        <f t="shared" si="519"/>
        <v>99.178199897567652</v>
      </c>
      <c r="Q486" s="297">
        <f t="shared" si="519"/>
        <v>172.17966376485521</v>
      </c>
      <c r="R486" s="297">
        <f t="shared" si="519"/>
        <v>248.61524794791649</v>
      </c>
      <c r="S486" s="297">
        <f t="shared" si="519"/>
        <v>312.46514522492095</v>
      </c>
      <c r="T486" s="297">
        <f t="shared" si="519"/>
        <v>390.42949584448496</v>
      </c>
      <c r="U486" s="297">
        <f t="shared" si="519"/>
        <v>497.73347706250581</v>
      </c>
      <c r="V486" s="297">
        <f t="shared" si="519"/>
        <v>620.26501384322864</v>
      </c>
      <c r="W486" s="297">
        <f t="shared" si="519"/>
        <v>743.88587666687613</v>
      </c>
      <c r="X486" s="297">
        <f t="shared" si="519"/>
        <v>856.56403852786366</v>
      </c>
      <c r="Y486" s="297">
        <f t="shared" si="519"/>
        <v>949.47347329019999</v>
      </c>
      <c r="Z486" s="297">
        <f t="shared" si="519"/>
        <v>1034.1461245814635</v>
      </c>
      <c r="AA486" s="297">
        <f t="shared" si="519"/>
        <v>1144.2024478080466</v>
      </c>
      <c r="AB486" s="297">
        <f t="shared" si="519"/>
        <v>1277.5789589365913</v>
      </c>
      <c r="AC486" s="297">
        <f t="shared" si="519"/>
        <v>1420.4997679383032</v>
      </c>
      <c r="AD486" s="297">
        <f t="shared" si="519"/>
        <v>1539.9316694842628</v>
      </c>
      <c r="AE486" s="297">
        <f t="shared" si="519"/>
        <v>1622.4227808733508</v>
      </c>
      <c r="AF486" s="297">
        <f t="shared" si="519"/>
        <v>1685.1632058543755</v>
      </c>
      <c r="AG486" s="297">
        <f t="shared" si="519"/>
        <v>1738.2620252066172</v>
      </c>
      <c r="AH486" s="297">
        <f t="shared" si="519"/>
        <v>1779.4608039857994</v>
      </c>
      <c r="AI486" s="297">
        <f t="shared" si="519"/>
        <v>1818.4481745467715</v>
      </c>
      <c r="AJ486" s="297">
        <f t="shared" si="519"/>
        <v>1870.6083804781315</v>
      </c>
      <c r="AK486" s="297">
        <f t="shared" si="519"/>
        <v>1931.1142657260311</v>
      </c>
      <c r="AL486" s="297">
        <f t="shared" si="519"/>
        <v>1996.6881222764359</v>
      </c>
      <c r="AM486" s="297">
        <f t="shared" si="519"/>
        <v>2047.2651422152135</v>
      </c>
      <c r="AN486" s="159"/>
    </row>
    <row r="487" spans="2:41" outlineLevel="1">
      <c r="E487" s="146" t="str">
        <f>Inputs!E$40</f>
        <v>Allowed Cost of Capital</v>
      </c>
      <c r="F487" s="147"/>
      <c r="G487" s="147" t="str">
        <f>Inputs!G$40</f>
        <v>%</v>
      </c>
      <c r="H487" s="146"/>
      <c r="I487" s="146"/>
      <c r="J487" s="170">
        <f>Inputs!J$40</f>
        <v>2.92</v>
      </c>
      <c r="K487" s="170">
        <f>Inputs!K$40</f>
        <v>2.92</v>
      </c>
      <c r="L487" s="170">
        <f>Inputs!L$40</f>
        <v>2.92</v>
      </c>
      <c r="M487" s="170">
        <f>Inputs!M$40</f>
        <v>2.92</v>
      </c>
      <c r="N487" s="170">
        <f>Inputs!N$40</f>
        <v>2.92</v>
      </c>
      <c r="O487" s="170">
        <f>Inputs!O$40</f>
        <v>3.23</v>
      </c>
      <c r="P487" s="170">
        <f>Inputs!P$40</f>
        <v>3.23</v>
      </c>
      <c r="Q487" s="170">
        <f>Inputs!Q$40</f>
        <v>3.23</v>
      </c>
      <c r="R487" s="170">
        <f>Inputs!R$40</f>
        <v>3.23</v>
      </c>
      <c r="S487" s="170">
        <f>Inputs!S$40</f>
        <v>3.23</v>
      </c>
      <c r="T487" s="170">
        <f>Inputs!T$40</f>
        <v>3.23</v>
      </c>
      <c r="U487" s="170">
        <f>Inputs!U$40</f>
        <v>3.23</v>
      </c>
      <c r="V487" s="170">
        <f>Inputs!V$40</f>
        <v>3.23</v>
      </c>
      <c r="W487" s="170">
        <f>Inputs!W$40</f>
        <v>3.23</v>
      </c>
      <c r="X487" s="170">
        <f>Inputs!X$40</f>
        <v>3.23</v>
      </c>
      <c r="Y487" s="170">
        <f>Inputs!Y$40</f>
        <v>3.23</v>
      </c>
      <c r="Z487" s="170">
        <f>Inputs!Z$40</f>
        <v>3.23</v>
      </c>
      <c r="AA487" s="170">
        <f>Inputs!AA$40</f>
        <v>3.23</v>
      </c>
      <c r="AB487" s="170">
        <f>Inputs!AB$40</f>
        <v>3.23</v>
      </c>
      <c r="AC487" s="170">
        <f>Inputs!AC$40</f>
        <v>3.23</v>
      </c>
      <c r="AD487" s="170">
        <f>Inputs!AD$40</f>
        <v>3.23</v>
      </c>
      <c r="AE487" s="170">
        <f>Inputs!AE$40</f>
        <v>3.23</v>
      </c>
      <c r="AF487" s="170">
        <f>Inputs!AF$40</f>
        <v>3.23</v>
      </c>
      <c r="AG487" s="170">
        <f>Inputs!AG$40</f>
        <v>3.23</v>
      </c>
      <c r="AH487" s="170">
        <f>Inputs!AH$40</f>
        <v>3.23</v>
      </c>
      <c r="AI487" s="170">
        <f>Inputs!AI$40</f>
        <v>3.23</v>
      </c>
      <c r="AJ487" s="170">
        <f>Inputs!AJ$40</f>
        <v>3.23</v>
      </c>
      <c r="AK487" s="170">
        <f>Inputs!AK$40</f>
        <v>3.23</v>
      </c>
      <c r="AL487" s="170">
        <f>Inputs!AL$40</f>
        <v>3.23</v>
      </c>
      <c r="AM487" s="170">
        <f>Inputs!AM$40</f>
        <v>3.23</v>
      </c>
      <c r="AN487" s="147"/>
    </row>
    <row r="488" spans="2:41" outlineLevel="1">
      <c r="E488" s="146"/>
      <c r="F488" s="147"/>
      <c r="G488" s="147"/>
      <c r="H488" s="146"/>
      <c r="I488" s="146"/>
      <c r="J488" s="166"/>
      <c r="K488" s="166"/>
      <c r="L488" s="166"/>
      <c r="M488" s="166"/>
      <c r="N488" s="166"/>
      <c r="O488" s="166"/>
      <c r="P488" s="166"/>
      <c r="Q488" s="166"/>
      <c r="R488" s="166"/>
      <c r="S488" s="166"/>
      <c r="T488" s="166"/>
      <c r="U488" s="166"/>
      <c r="V488" s="166"/>
      <c r="W488" s="166"/>
      <c r="X488" s="166"/>
      <c r="Y488" s="166"/>
      <c r="Z488" s="166"/>
      <c r="AA488" s="166"/>
      <c r="AB488" s="166"/>
      <c r="AC488" s="166"/>
      <c r="AD488" s="166"/>
      <c r="AE488" s="166"/>
      <c r="AF488" s="166"/>
      <c r="AG488" s="166"/>
      <c r="AH488" s="166"/>
      <c r="AI488" s="166"/>
      <c r="AJ488" s="166"/>
      <c r="AK488" s="166"/>
      <c r="AL488" s="166"/>
      <c r="AM488" s="166"/>
      <c r="AN488" s="147"/>
    </row>
    <row r="489" spans="2:41" outlineLevel="1">
      <c r="E489" s="153" t="s">
        <v>330</v>
      </c>
      <c r="F489" s="154"/>
      <c r="G489" s="154" t="s">
        <v>160</v>
      </c>
      <c r="H489" s="153"/>
      <c r="I489" s="153"/>
      <c r="J489" s="162">
        <f>J486*J487/100</f>
        <v>0</v>
      </c>
      <c r="K489" s="162">
        <f t="shared" ref="K489:AM489" si="520">K486*K487/100</f>
        <v>0</v>
      </c>
      <c r="L489" s="162">
        <f t="shared" si="520"/>
        <v>0</v>
      </c>
      <c r="M489" s="162">
        <f t="shared" si="520"/>
        <v>0</v>
      </c>
      <c r="N489" s="162">
        <f t="shared" si="520"/>
        <v>0</v>
      </c>
      <c r="O489" s="162">
        <f t="shared" si="520"/>
        <v>1.08502576110974</v>
      </c>
      <c r="P489" s="162">
        <f t="shared" si="520"/>
        <v>3.2034558566914355</v>
      </c>
      <c r="Q489" s="162">
        <f t="shared" si="520"/>
        <v>5.5614031396048231</v>
      </c>
      <c r="R489" s="162">
        <f t="shared" si="520"/>
        <v>8.0302725087177027</v>
      </c>
      <c r="S489" s="162">
        <f t="shared" si="520"/>
        <v>10.092624190764946</v>
      </c>
      <c r="T489" s="162">
        <f t="shared" si="520"/>
        <v>12.610872715776864</v>
      </c>
      <c r="U489" s="162">
        <f t="shared" si="520"/>
        <v>16.076791309118938</v>
      </c>
      <c r="V489" s="162">
        <f t="shared" si="520"/>
        <v>20.034559947136287</v>
      </c>
      <c r="W489" s="162">
        <f t="shared" si="520"/>
        <v>24.027513816340097</v>
      </c>
      <c r="X489" s="162">
        <f t="shared" si="520"/>
        <v>27.667018444449994</v>
      </c>
      <c r="Y489" s="162">
        <f t="shared" si="520"/>
        <v>30.66799318727346</v>
      </c>
      <c r="Z489" s="162">
        <f t="shared" si="520"/>
        <v>33.402919823981271</v>
      </c>
      <c r="AA489" s="162">
        <f t="shared" si="520"/>
        <v>36.957739064199906</v>
      </c>
      <c r="AB489" s="162">
        <f t="shared" si="520"/>
        <v>41.265800373651899</v>
      </c>
      <c r="AC489" s="162">
        <f t="shared" si="520"/>
        <v>45.882142504407192</v>
      </c>
      <c r="AD489" s="162">
        <f t="shared" si="520"/>
        <v>49.739792924341693</v>
      </c>
      <c r="AE489" s="162">
        <f t="shared" si="520"/>
        <v>52.404255822209237</v>
      </c>
      <c r="AF489" s="162">
        <f t="shared" si="520"/>
        <v>54.430771549096328</v>
      </c>
      <c r="AG489" s="162">
        <f t="shared" si="520"/>
        <v>56.145863414173739</v>
      </c>
      <c r="AH489" s="162">
        <f t="shared" si="520"/>
        <v>57.476583968741323</v>
      </c>
      <c r="AI489" s="162">
        <f t="shared" si="520"/>
        <v>58.73587603786072</v>
      </c>
      <c r="AJ489" s="162">
        <f t="shared" si="520"/>
        <v>60.420650689443647</v>
      </c>
      <c r="AK489" s="162">
        <f t="shared" si="520"/>
        <v>62.37499078295081</v>
      </c>
      <c r="AL489" s="162">
        <f t="shared" si="520"/>
        <v>64.493026349528876</v>
      </c>
      <c r="AM489" s="162">
        <f t="shared" si="520"/>
        <v>66.126664093551398</v>
      </c>
      <c r="AN489" s="159"/>
    </row>
    <row r="490" spans="2:41" outlineLevel="1">
      <c r="J490" s="161"/>
      <c r="K490" s="161"/>
      <c r="L490" s="161"/>
      <c r="M490" s="161"/>
      <c r="N490" s="161"/>
      <c r="O490" s="161"/>
      <c r="P490" s="161"/>
      <c r="Q490" s="161"/>
      <c r="R490" s="161"/>
      <c r="S490" s="161"/>
      <c r="T490" s="161"/>
      <c r="U490" s="161"/>
      <c r="V490" s="161"/>
      <c r="W490" s="161"/>
      <c r="X490" s="161"/>
      <c r="Y490" s="161"/>
      <c r="Z490" s="161"/>
      <c r="AA490" s="161"/>
      <c r="AB490" s="161"/>
      <c r="AC490" s="161"/>
      <c r="AD490" s="161"/>
      <c r="AE490" s="161"/>
      <c r="AF490" s="161"/>
      <c r="AG490" s="161"/>
      <c r="AH490" s="161"/>
      <c r="AI490" s="161"/>
      <c r="AJ490" s="161"/>
      <c r="AK490" s="161"/>
      <c r="AL490" s="161"/>
      <c r="AM490" s="161"/>
    </row>
    <row r="491" spans="2:41" outlineLevel="1">
      <c r="B491" s="157" t="s">
        <v>331</v>
      </c>
      <c r="J491" s="167"/>
      <c r="K491" s="167"/>
      <c r="L491" s="167"/>
      <c r="M491" s="167"/>
      <c r="N491" s="167"/>
      <c r="O491" s="167"/>
      <c r="P491" s="167"/>
      <c r="Q491" s="167"/>
      <c r="R491" s="167"/>
      <c r="S491" s="167"/>
      <c r="T491" s="167"/>
      <c r="U491" s="167"/>
      <c r="V491" s="167"/>
      <c r="W491" s="167"/>
      <c r="X491" s="167"/>
      <c r="Y491" s="167"/>
      <c r="Z491" s="167"/>
      <c r="AA491" s="167"/>
      <c r="AB491" s="167"/>
      <c r="AC491" s="167"/>
      <c r="AD491" s="167"/>
      <c r="AE491" s="167"/>
      <c r="AF491" s="167"/>
      <c r="AG491" s="167"/>
      <c r="AH491" s="167"/>
      <c r="AI491" s="167"/>
      <c r="AJ491" s="167"/>
      <c r="AK491" s="167"/>
      <c r="AL491" s="167"/>
      <c r="AM491" s="167"/>
    </row>
    <row r="492" spans="2:41" outlineLevel="1">
      <c r="J492" s="167"/>
      <c r="K492" s="167"/>
      <c r="L492" s="167"/>
      <c r="M492" s="167"/>
      <c r="N492" s="167"/>
      <c r="O492" s="167"/>
      <c r="P492" s="167"/>
      <c r="Q492" s="167"/>
      <c r="R492" s="167"/>
      <c r="S492" s="167"/>
      <c r="T492" s="167"/>
      <c r="U492" s="167"/>
      <c r="V492" s="167"/>
      <c r="W492" s="167"/>
      <c r="X492" s="167"/>
      <c r="Y492" s="167"/>
      <c r="Z492" s="167"/>
      <c r="AA492" s="167"/>
      <c r="AB492" s="167"/>
      <c r="AC492" s="167"/>
      <c r="AD492" s="167"/>
      <c r="AE492" s="167"/>
      <c r="AF492" s="167"/>
      <c r="AG492" s="167"/>
      <c r="AH492" s="167"/>
      <c r="AI492" s="167"/>
      <c r="AJ492" s="167"/>
      <c r="AK492" s="167"/>
      <c r="AL492" s="167"/>
      <c r="AM492" s="167"/>
    </row>
    <row r="493" spans="2:41" outlineLevel="1">
      <c r="E493" s="146" t="str">
        <f>Inputs!E$41</f>
        <v>Allowed Return on Equity (at notional gearing)</v>
      </c>
      <c r="F493" s="147"/>
      <c r="G493" s="147" t="str">
        <f>Inputs!G$41</f>
        <v>%</v>
      </c>
      <c r="H493" s="146"/>
      <c r="I493" s="146"/>
      <c r="J493" s="170">
        <f>Inputs!J$41</f>
        <v>4.1900000000000004</v>
      </c>
      <c r="K493" s="170">
        <f>Inputs!K$41</f>
        <v>4.1900000000000004</v>
      </c>
      <c r="L493" s="170">
        <f>Inputs!L$41</f>
        <v>4.1900000000000004</v>
      </c>
      <c r="M493" s="170">
        <f>Inputs!M$41</f>
        <v>4.1900000000000004</v>
      </c>
      <c r="N493" s="170">
        <f>Inputs!N$41</f>
        <v>4.1900000000000004</v>
      </c>
      <c r="O493" s="170">
        <f>Inputs!O$41</f>
        <v>4.1399999999999997</v>
      </c>
      <c r="P493" s="170">
        <f>Inputs!P$41</f>
        <v>4.1399999999999997</v>
      </c>
      <c r="Q493" s="170">
        <f>Inputs!Q$41</f>
        <v>4.1399999999999997</v>
      </c>
      <c r="R493" s="170">
        <f>Inputs!R$41</f>
        <v>4.1399999999999997</v>
      </c>
      <c r="S493" s="170">
        <f>Inputs!S$41</f>
        <v>4.1399999999999997</v>
      </c>
      <c r="T493" s="170">
        <f>Inputs!T$41</f>
        <v>4.1399999999999997</v>
      </c>
      <c r="U493" s="170">
        <f>Inputs!U$41</f>
        <v>4.1399999999999997</v>
      </c>
      <c r="V493" s="170">
        <f>Inputs!V$41</f>
        <v>4.1399999999999997</v>
      </c>
      <c r="W493" s="170">
        <f>Inputs!W$41</f>
        <v>4.1399999999999997</v>
      </c>
      <c r="X493" s="170">
        <f>Inputs!X$41</f>
        <v>4.1399999999999997</v>
      </c>
      <c r="Y493" s="170">
        <f>Inputs!Y$41</f>
        <v>4.1399999999999997</v>
      </c>
      <c r="Z493" s="170">
        <f>Inputs!Z$41</f>
        <v>4.1399999999999997</v>
      </c>
      <c r="AA493" s="170">
        <f>Inputs!AA$41</f>
        <v>4.1900000000000004</v>
      </c>
      <c r="AB493" s="170">
        <f>Inputs!AB$41</f>
        <v>4.1900000000000004</v>
      </c>
      <c r="AC493" s="170">
        <f>Inputs!AC$41</f>
        <v>4.1900000000000004</v>
      </c>
      <c r="AD493" s="170">
        <f>Inputs!AD$41</f>
        <v>4.1900000000000004</v>
      </c>
      <c r="AE493" s="170">
        <f>Inputs!AE$41</f>
        <v>4.1900000000000004</v>
      </c>
      <c r="AF493" s="170">
        <f>Inputs!AF$41</f>
        <v>4.1900000000000004</v>
      </c>
      <c r="AG493" s="170">
        <f>Inputs!AG$41</f>
        <v>4.1900000000000004</v>
      </c>
      <c r="AH493" s="170">
        <f>Inputs!AH$41</f>
        <v>4.1900000000000004</v>
      </c>
      <c r="AI493" s="170">
        <f>Inputs!AI$41</f>
        <v>4.1900000000000004</v>
      </c>
      <c r="AJ493" s="170">
        <f>Inputs!AJ$41</f>
        <v>4.1900000000000004</v>
      </c>
      <c r="AK493" s="170">
        <f>Inputs!AK$41</f>
        <v>4.1900000000000004</v>
      </c>
      <c r="AL493" s="170">
        <f>Inputs!AL$41</f>
        <v>4.1900000000000004</v>
      </c>
      <c r="AM493" s="170">
        <f>Inputs!AM$41</f>
        <v>4.1900000000000004</v>
      </c>
      <c r="AN493" s="146"/>
    </row>
    <row r="494" spans="2:41" outlineLevel="1">
      <c r="E494" s="146" t="str">
        <f>Inputs!E$42</f>
        <v>Notional gearing</v>
      </c>
      <c r="F494" s="147"/>
      <c r="G494" s="147" t="str">
        <f>Inputs!G$42</f>
        <v>%</v>
      </c>
      <c r="H494" s="146"/>
      <c r="I494" s="146"/>
      <c r="J494" s="170">
        <f>Inputs!J$42</f>
        <v>60</v>
      </c>
      <c r="K494" s="170">
        <f>Inputs!K$42</f>
        <v>60</v>
      </c>
      <c r="L494" s="170">
        <f>Inputs!L$42</f>
        <v>60</v>
      </c>
      <c r="M494" s="170">
        <f>Inputs!M$42</f>
        <v>60</v>
      </c>
      <c r="N494" s="170">
        <f>Inputs!N$42</f>
        <v>60</v>
      </c>
      <c r="O494" s="170">
        <f>Inputs!O$42</f>
        <v>55</v>
      </c>
      <c r="P494" s="170">
        <f>Inputs!P$42</f>
        <v>55</v>
      </c>
      <c r="Q494" s="170">
        <f>Inputs!Q$42</f>
        <v>55</v>
      </c>
      <c r="R494" s="170">
        <f>Inputs!R$42</f>
        <v>55</v>
      </c>
      <c r="S494" s="170">
        <f>Inputs!S$42</f>
        <v>55</v>
      </c>
      <c r="T494" s="170">
        <f>Inputs!T$42</f>
        <v>55</v>
      </c>
      <c r="U494" s="170">
        <f>Inputs!U$42</f>
        <v>55</v>
      </c>
      <c r="V494" s="170">
        <f>Inputs!V$42</f>
        <v>55</v>
      </c>
      <c r="W494" s="170">
        <f>Inputs!W$42</f>
        <v>55</v>
      </c>
      <c r="X494" s="170">
        <f>Inputs!X$42</f>
        <v>55</v>
      </c>
      <c r="Y494" s="170">
        <f>Inputs!Y$42</f>
        <v>55</v>
      </c>
      <c r="Z494" s="170">
        <f>Inputs!Z$42</f>
        <v>55</v>
      </c>
      <c r="AA494" s="170">
        <f>Inputs!AA$42</f>
        <v>55</v>
      </c>
      <c r="AB494" s="170">
        <f>Inputs!AB$42</f>
        <v>55</v>
      </c>
      <c r="AC494" s="170">
        <f>Inputs!AC$42</f>
        <v>55</v>
      </c>
      <c r="AD494" s="170">
        <f>Inputs!AD$42</f>
        <v>55</v>
      </c>
      <c r="AE494" s="170">
        <f>Inputs!AE$42</f>
        <v>55</v>
      </c>
      <c r="AF494" s="170">
        <f>Inputs!AF$42</f>
        <v>55</v>
      </c>
      <c r="AG494" s="170">
        <f>Inputs!AG$42</f>
        <v>55</v>
      </c>
      <c r="AH494" s="170">
        <f>Inputs!AH$42</f>
        <v>55</v>
      </c>
      <c r="AI494" s="170">
        <f>Inputs!AI$42</f>
        <v>55</v>
      </c>
      <c r="AJ494" s="170">
        <f>Inputs!AJ$42</f>
        <v>55</v>
      </c>
      <c r="AK494" s="170">
        <f>Inputs!AK$42</f>
        <v>55</v>
      </c>
      <c r="AL494" s="170">
        <f>Inputs!AL$42</f>
        <v>55</v>
      </c>
      <c r="AM494" s="170">
        <f>Inputs!AM$42</f>
        <v>55</v>
      </c>
      <c r="AN494" s="146"/>
    </row>
    <row r="495" spans="2:41" outlineLevel="1">
      <c r="E495" s="110" t="s">
        <v>332</v>
      </c>
      <c r="G495" s="111" t="s">
        <v>163</v>
      </c>
      <c r="J495" s="149">
        <f>100-J494</f>
        <v>40</v>
      </c>
      <c r="K495" s="149">
        <f t="shared" ref="K495" si="521">100-K494</f>
        <v>40</v>
      </c>
      <c r="L495" s="149">
        <f t="shared" ref="L495" si="522">100-L494</f>
        <v>40</v>
      </c>
      <c r="M495" s="149">
        <f t="shared" ref="M495" si="523">100-M494</f>
        <v>40</v>
      </c>
      <c r="N495" s="149">
        <f t="shared" ref="N495" si="524">100-N494</f>
        <v>40</v>
      </c>
      <c r="O495" s="149">
        <f t="shared" ref="O495" si="525">100-O494</f>
        <v>45</v>
      </c>
      <c r="P495" s="149">
        <f t="shared" ref="P495" si="526">100-P494</f>
        <v>45</v>
      </c>
      <c r="Q495" s="149">
        <f t="shared" ref="Q495" si="527">100-Q494</f>
        <v>45</v>
      </c>
      <c r="R495" s="149">
        <f t="shared" ref="R495" si="528">100-R494</f>
        <v>45</v>
      </c>
      <c r="S495" s="149">
        <f t="shared" ref="S495" si="529">100-S494</f>
        <v>45</v>
      </c>
      <c r="T495" s="149">
        <f t="shared" ref="T495" si="530">100-T494</f>
        <v>45</v>
      </c>
      <c r="U495" s="149">
        <f t="shared" ref="U495" si="531">100-U494</f>
        <v>45</v>
      </c>
      <c r="V495" s="149">
        <f t="shared" ref="V495" si="532">100-V494</f>
        <v>45</v>
      </c>
      <c r="W495" s="149">
        <f t="shared" ref="W495" si="533">100-W494</f>
        <v>45</v>
      </c>
      <c r="X495" s="149">
        <f t="shared" ref="X495" si="534">100-X494</f>
        <v>45</v>
      </c>
      <c r="Y495" s="149">
        <f t="shared" ref="Y495" si="535">100-Y494</f>
        <v>45</v>
      </c>
      <c r="Z495" s="149">
        <f t="shared" ref="Z495" si="536">100-Z494</f>
        <v>45</v>
      </c>
      <c r="AA495" s="149">
        <f t="shared" ref="AA495" si="537">100-AA494</f>
        <v>45</v>
      </c>
      <c r="AB495" s="149">
        <f t="shared" ref="AB495" si="538">100-AB494</f>
        <v>45</v>
      </c>
      <c r="AC495" s="149">
        <f t="shared" ref="AC495" si="539">100-AC494</f>
        <v>45</v>
      </c>
      <c r="AD495" s="149">
        <f t="shared" ref="AD495" si="540">100-AD494</f>
        <v>45</v>
      </c>
      <c r="AE495" s="149">
        <f t="shared" ref="AE495" si="541">100-AE494</f>
        <v>45</v>
      </c>
      <c r="AF495" s="149">
        <f t="shared" ref="AF495" si="542">100-AF494</f>
        <v>45</v>
      </c>
      <c r="AG495" s="149">
        <f t="shared" ref="AG495" si="543">100-AG494</f>
        <v>45</v>
      </c>
      <c r="AH495" s="149">
        <f t="shared" ref="AH495" si="544">100-AH494</f>
        <v>45</v>
      </c>
      <c r="AI495" s="149">
        <f t="shared" ref="AI495" si="545">100-AI494</f>
        <v>45</v>
      </c>
      <c r="AJ495" s="149">
        <f t="shared" ref="AJ495" si="546">100-AJ494</f>
        <v>45</v>
      </c>
      <c r="AK495" s="149">
        <f t="shared" ref="AK495" si="547">100-AK494</f>
        <v>45</v>
      </c>
      <c r="AL495" s="149">
        <f t="shared" ref="AL495" si="548">100-AL494</f>
        <v>45</v>
      </c>
      <c r="AM495" s="149">
        <f t="shared" ref="AM495" si="549">100-AM494</f>
        <v>45</v>
      </c>
    </row>
    <row r="496" spans="2:41" outlineLevel="1">
      <c r="E496" s="146" t="str">
        <f>Inputs!E$40</f>
        <v>Allowed Cost of Capital</v>
      </c>
      <c r="F496" s="147"/>
      <c r="G496" s="147" t="str">
        <f>Inputs!G$40</f>
        <v>%</v>
      </c>
      <c r="H496" s="146"/>
      <c r="I496" s="146"/>
      <c r="J496" s="170">
        <f>Inputs!J$40</f>
        <v>2.92</v>
      </c>
      <c r="K496" s="170">
        <f>Inputs!K$40</f>
        <v>2.92</v>
      </c>
      <c r="L496" s="170">
        <f>Inputs!L$40</f>
        <v>2.92</v>
      </c>
      <c r="M496" s="170">
        <f>Inputs!M$40</f>
        <v>2.92</v>
      </c>
      <c r="N496" s="170">
        <f>Inputs!N$40</f>
        <v>2.92</v>
      </c>
      <c r="O496" s="170">
        <f>Inputs!O$40</f>
        <v>3.23</v>
      </c>
      <c r="P496" s="170">
        <f>Inputs!P$40</f>
        <v>3.23</v>
      </c>
      <c r="Q496" s="170">
        <f>Inputs!Q$40</f>
        <v>3.23</v>
      </c>
      <c r="R496" s="170">
        <f>Inputs!R$40</f>
        <v>3.23</v>
      </c>
      <c r="S496" s="170">
        <f>Inputs!S$40</f>
        <v>3.23</v>
      </c>
      <c r="T496" s="170">
        <f>Inputs!T$40</f>
        <v>3.23</v>
      </c>
      <c r="U496" s="170">
        <f>Inputs!U$40</f>
        <v>3.23</v>
      </c>
      <c r="V496" s="170">
        <f>Inputs!V$40</f>
        <v>3.23</v>
      </c>
      <c r="W496" s="170">
        <f>Inputs!W$40</f>
        <v>3.23</v>
      </c>
      <c r="X496" s="170">
        <f>Inputs!X$40</f>
        <v>3.23</v>
      </c>
      <c r="Y496" s="170">
        <f>Inputs!Y$40</f>
        <v>3.23</v>
      </c>
      <c r="Z496" s="170">
        <f>Inputs!Z$40</f>
        <v>3.23</v>
      </c>
      <c r="AA496" s="170">
        <f>Inputs!AA$40</f>
        <v>3.23</v>
      </c>
      <c r="AB496" s="170">
        <f>Inputs!AB$40</f>
        <v>3.23</v>
      </c>
      <c r="AC496" s="170">
        <f>Inputs!AC$40</f>
        <v>3.23</v>
      </c>
      <c r="AD496" s="170">
        <f>Inputs!AD$40</f>
        <v>3.23</v>
      </c>
      <c r="AE496" s="170">
        <f>Inputs!AE$40</f>
        <v>3.23</v>
      </c>
      <c r="AF496" s="170">
        <f>Inputs!AF$40</f>
        <v>3.23</v>
      </c>
      <c r="AG496" s="170">
        <f>Inputs!AG$40</f>
        <v>3.23</v>
      </c>
      <c r="AH496" s="170">
        <f>Inputs!AH$40</f>
        <v>3.23</v>
      </c>
      <c r="AI496" s="170">
        <f>Inputs!AI$40</f>
        <v>3.23</v>
      </c>
      <c r="AJ496" s="170">
        <f>Inputs!AJ$40</f>
        <v>3.23</v>
      </c>
      <c r="AK496" s="170">
        <f>Inputs!AK$40</f>
        <v>3.23</v>
      </c>
      <c r="AL496" s="170">
        <f>Inputs!AL$40</f>
        <v>3.23</v>
      </c>
      <c r="AM496" s="170">
        <f>Inputs!AM$40</f>
        <v>3.23</v>
      </c>
      <c r="AN496" s="146"/>
    </row>
    <row r="497" spans="2:40" outlineLevel="1">
      <c r="E497" s="146" t="str">
        <f>Inputs!E$46</f>
        <v>Statutory marginal rate of corporation tax</v>
      </c>
      <c r="F497" s="147"/>
      <c r="G497" s="147" t="str">
        <f>Inputs!G$46</f>
        <v>%</v>
      </c>
      <c r="H497" s="146"/>
      <c r="I497" s="146"/>
      <c r="J497" s="170">
        <f>Inputs!J$46</f>
        <v>19</v>
      </c>
      <c r="K497" s="170">
        <f>Inputs!K$46</f>
        <v>19</v>
      </c>
      <c r="L497" s="170">
        <f>Inputs!L$46</f>
        <v>25</v>
      </c>
      <c r="M497" s="170">
        <f>Inputs!M$46</f>
        <v>25</v>
      </c>
      <c r="N497" s="170">
        <f>Inputs!N$46</f>
        <v>25</v>
      </c>
      <c r="O497" s="170">
        <f>Inputs!O$46</f>
        <v>25</v>
      </c>
      <c r="P497" s="170">
        <f>Inputs!P$46</f>
        <v>25</v>
      </c>
      <c r="Q497" s="170">
        <f>Inputs!Q$46</f>
        <v>25</v>
      </c>
      <c r="R497" s="170">
        <f>Inputs!R$46</f>
        <v>25</v>
      </c>
      <c r="S497" s="170">
        <f>Inputs!S$46</f>
        <v>25</v>
      </c>
      <c r="T497" s="170">
        <f>Inputs!T$46</f>
        <v>25</v>
      </c>
      <c r="U497" s="170">
        <f>Inputs!U$46</f>
        <v>25</v>
      </c>
      <c r="V497" s="170">
        <f>Inputs!V$46</f>
        <v>25</v>
      </c>
      <c r="W497" s="170">
        <f>Inputs!W$46</f>
        <v>25</v>
      </c>
      <c r="X497" s="170">
        <f>Inputs!X$46</f>
        <v>25</v>
      </c>
      <c r="Y497" s="170">
        <f>Inputs!Y$46</f>
        <v>25</v>
      </c>
      <c r="Z497" s="170">
        <f>Inputs!Z$46</f>
        <v>25</v>
      </c>
      <c r="AA497" s="170">
        <f>Inputs!AA$46</f>
        <v>25</v>
      </c>
      <c r="AB497" s="170">
        <f>Inputs!AB$46</f>
        <v>25</v>
      </c>
      <c r="AC497" s="170">
        <f>Inputs!AC$46</f>
        <v>25</v>
      </c>
      <c r="AD497" s="170">
        <f>Inputs!AD$46</f>
        <v>25</v>
      </c>
      <c r="AE497" s="170">
        <f>Inputs!AE$46</f>
        <v>25</v>
      </c>
      <c r="AF497" s="170">
        <f>Inputs!AF$46</f>
        <v>25</v>
      </c>
      <c r="AG497" s="170">
        <f>Inputs!AG$46</f>
        <v>25</v>
      </c>
      <c r="AH497" s="170">
        <f>Inputs!AH$46</f>
        <v>25</v>
      </c>
      <c r="AI497" s="170">
        <f>Inputs!AI$46</f>
        <v>25</v>
      </c>
      <c r="AJ497" s="170">
        <f>Inputs!AJ$46</f>
        <v>25</v>
      </c>
      <c r="AK497" s="170">
        <f>Inputs!AK$46</f>
        <v>25</v>
      </c>
      <c r="AL497" s="170">
        <f>Inputs!AL$46</f>
        <v>25</v>
      </c>
      <c r="AM497" s="170">
        <f>Inputs!AM$46</f>
        <v>25</v>
      </c>
      <c r="AN497" s="146"/>
    </row>
    <row r="498" spans="2:40" outlineLevel="1">
      <c r="J498" s="167"/>
      <c r="K498" s="167"/>
      <c r="L498" s="167"/>
      <c r="M498" s="167"/>
      <c r="N498" s="167"/>
      <c r="O498" s="167"/>
      <c r="P498" s="167"/>
      <c r="Q498" s="167"/>
      <c r="R498" s="167"/>
      <c r="S498" s="167"/>
      <c r="T498" s="167"/>
      <c r="U498" s="167"/>
      <c r="V498" s="167"/>
      <c r="W498" s="167"/>
      <c r="X498" s="167"/>
      <c r="Y498" s="167"/>
      <c r="Z498" s="167"/>
      <c r="AA498" s="167"/>
      <c r="AB498" s="167"/>
      <c r="AC498" s="167"/>
      <c r="AD498" s="167"/>
      <c r="AE498" s="167"/>
      <c r="AF498" s="167"/>
      <c r="AG498" s="167"/>
      <c r="AH498" s="167"/>
      <c r="AI498" s="167"/>
      <c r="AJ498" s="167"/>
      <c r="AK498" s="167"/>
      <c r="AL498" s="167"/>
      <c r="AM498" s="167"/>
    </row>
    <row r="499" spans="2:40" outlineLevel="1">
      <c r="E499" s="153" t="s">
        <v>333</v>
      </c>
      <c r="F499" s="154"/>
      <c r="G499" s="154" t="s">
        <v>160</v>
      </c>
      <c r="H499" s="153"/>
      <c r="I499" s="153"/>
      <c r="J499" s="162">
        <f>J489 * ( (J493 / 100 * J495 / 100 ) / (J496 / 100 ) ) * (1 / ( 1 - J497 / 100 ) - 1 )</f>
        <v>0</v>
      </c>
      <c r="K499" s="162">
        <f t="shared" ref="K499:M499" si="550">K489 * ( (K493 / 100 * K495 / 100 ) / (K496 / 100 ) ) * (1 / ( 1 - K497 / 100 ) - 1 )</f>
        <v>0</v>
      </c>
      <c r="L499" s="162">
        <f t="shared" si="550"/>
        <v>0</v>
      </c>
      <c r="M499" s="162">
        <f t="shared" si="550"/>
        <v>0</v>
      </c>
      <c r="N499" s="162">
        <f>N489 * ( (N493 / 100 * N495 / 100 ) / (N496 / 100 ) ) * (1 / ( 1 - N497 / 100 ) - 1 )</f>
        <v>0</v>
      </c>
      <c r="O499" s="162">
        <f t="shared" ref="O499:AM499" si="551">O489 * ( (O493 / 100 * O495 / 100 ) / (O496 / 100 ) ) * (1 / ( 1 - O497 / 100 ) - 1 )</f>
        <v>0.2086071200152162</v>
      </c>
      <c r="P499" s="162">
        <f t="shared" si="551"/>
        <v>0.61589662136389489</v>
      </c>
      <c r="Q499" s="162">
        <f t="shared" si="551"/>
        <v>1.0692357119797504</v>
      </c>
      <c r="R499" s="162">
        <f t="shared" si="551"/>
        <v>1.543900689756561</v>
      </c>
      <c r="S499" s="162">
        <f t="shared" si="551"/>
        <v>1.9404085518467584</v>
      </c>
      <c r="T499" s="162">
        <f t="shared" si="551"/>
        <v>2.4245671691942507</v>
      </c>
      <c r="U499" s="162">
        <f t="shared" si="551"/>
        <v>3.0909248925581601</v>
      </c>
      <c r="V499" s="162">
        <f t="shared" si="551"/>
        <v>3.8518457359664491</v>
      </c>
      <c r="W499" s="162">
        <f t="shared" si="551"/>
        <v>4.6195312941012991</v>
      </c>
      <c r="X499" s="162">
        <f t="shared" si="551"/>
        <v>5.3192626792580313</v>
      </c>
      <c r="Y499" s="162">
        <f t="shared" si="551"/>
        <v>5.8962302691321398</v>
      </c>
      <c r="Z499" s="162">
        <f t="shared" si="551"/>
        <v>6.4220474336508859</v>
      </c>
      <c r="AA499" s="162">
        <f t="shared" si="551"/>
        <v>7.1913123844735729</v>
      </c>
      <c r="AB499" s="162">
        <f t="shared" si="551"/>
        <v>8.0295837569164767</v>
      </c>
      <c r="AC499" s="162">
        <f t="shared" si="551"/>
        <v>8.9278410414922362</v>
      </c>
      <c r="AD499" s="162">
        <f t="shared" si="551"/>
        <v>9.6784705427085918</v>
      </c>
      <c r="AE499" s="162">
        <f t="shared" si="551"/>
        <v>10.196927177789011</v>
      </c>
      <c r="AF499" s="162">
        <f t="shared" si="551"/>
        <v>10.591250748794749</v>
      </c>
      <c r="AG499" s="162">
        <f t="shared" si="551"/>
        <v>10.92497682842359</v>
      </c>
      <c r="AH499" s="162">
        <f t="shared" si="551"/>
        <v>11.183911153050751</v>
      </c>
      <c r="AI499" s="162">
        <f t="shared" si="551"/>
        <v>11.428946777026459</v>
      </c>
      <c r="AJ499" s="162">
        <f t="shared" si="551"/>
        <v>11.756773671305057</v>
      </c>
      <c r="AK499" s="162">
        <f t="shared" si="551"/>
        <v>12.137053160088104</v>
      </c>
      <c r="AL499" s="162">
        <f t="shared" si="551"/>
        <v>12.549184848507398</v>
      </c>
      <c r="AM499" s="162">
        <f t="shared" si="551"/>
        <v>12.867061418822617</v>
      </c>
    </row>
    <row r="500" spans="2:40" outlineLevel="1"/>
    <row r="501" spans="2:40" outlineLevel="1">
      <c r="B501" s="157" t="s">
        <v>334</v>
      </c>
    </row>
    <row r="502" spans="2:40" outlineLevel="1"/>
    <row r="503" spans="2:40" outlineLevel="1">
      <c r="E503" s="163" t="str">
        <f>Inputs!E$121</f>
        <v>Enhancement operating expenditure</v>
      </c>
      <c r="F503" s="150"/>
      <c r="G503" s="150" t="str">
        <f>Inputs!G$121</f>
        <v>£m 2022/23p</v>
      </c>
      <c r="H503" s="163"/>
      <c r="I503" s="163"/>
      <c r="J503" s="174">
        <f>Inputs!J$121</f>
        <v>0</v>
      </c>
      <c r="K503" s="174">
        <f>Inputs!K$121</f>
        <v>0</v>
      </c>
      <c r="L503" s="174">
        <f>Inputs!L$121</f>
        <v>0</v>
      </c>
      <c r="M503" s="174">
        <f>Inputs!M$121</f>
        <v>0</v>
      </c>
      <c r="N503" s="174">
        <f>Inputs!N$121</f>
        <v>0</v>
      </c>
      <c r="O503" s="174">
        <f>Inputs!O$121</f>
        <v>8.3171193400000014</v>
      </c>
      <c r="P503" s="174">
        <f>Inputs!P$121</f>
        <v>7.2171193400000009</v>
      </c>
      <c r="Q503" s="174">
        <f>Inputs!Q$121</f>
        <v>6.2171193400000009</v>
      </c>
      <c r="R503" s="174">
        <f>Inputs!R$121</f>
        <v>5.2171193400000009</v>
      </c>
      <c r="S503" s="174">
        <f>Inputs!S$121</f>
        <v>5.2171193400000009</v>
      </c>
      <c r="T503" s="174">
        <f>Inputs!T$121</f>
        <v>5.1928543293894265</v>
      </c>
      <c r="U503" s="174">
        <f>Inputs!U$121</f>
        <v>5.1928543293894265</v>
      </c>
      <c r="V503" s="174">
        <f>Inputs!V$121</f>
        <v>5.1928432748811097</v>
      </c>
      <c r="W503" s="174">
        <f>Inputs!W$121</f>
        <v>5.2714252528644279</v>
      </c>
      <c r="X503" s="174">
        <f>Inputs!X$121</f>
        <v>5.7029791359144282</v>
      </c>
      <c r="Y503" s="174">
        <f>Inputs!Y$121</f>
        <v>5.8485629036208939</v>
      </c>
      <c r="Z503" s="174">
        <f>Inputs!Z$121</f>
        <v>5.7660609075476534</v>
      </c>
      <c r="AA503" s="174">
        <f>Inputs!AA$121</f>
        <v>5.7659750436208936</v>
      </c>
      <c r="AB503" s="174">
        <f>Inputs!AB$121</f>
        <v>5.7659750436208936</v>
      </c>
      <c r="AC503" s="174">
        <f>Inputs!AC$121</f>
        <v>14.67405112189477</v>
      </c>
      <c r="AD503" s="174">
        <f>Inputs!AD$121</f>
        <v>12.96809288789431</v>
      </c>
      <c r="AE503" s="174">
        <f>Inputs!AE$121</f>
        <v>11.434508956926253</v>
      </c>
      <c r="AF503" s="174">
        <f>Inputs!AF$121</f>
        <v>23.042048605808002</v>
      </c>
      <c r="AG503" s="174">
        <f>Inputs!AG$121</f>
        <v>20.870185913465523</v>
      </c>
      <c r="AH503" s="174">
        <f>Inputs!AH$121</f>
        <v>27.735930404494066</v>
      </c>
      <c r="AI503" s="174">
        <f>Inputs!AI$121</f>
        <v>30.121735120627985</v>
      </c>
      <c r="AJ503" s="174">
        <f>Inputs!AJ$121</f>
        <v>27.122000379640628</v>
      </c>
      <c r="AK503" s="174">
        <f>Inputs!AK$121</f>
        <v>26.079532674791267</v>
      </c>
      <c r="AL503" s="174">
        <f>Inputs!AL$121</f>
        <v>25.526418597319566</v>
      </c>
      <c r="AM503" s="174">
        <f>Inputs!AM$121</f>
        <v>32.82646547770991</v>
      </c>
    </row>
    <row r="504" spans="2:40" outlineLevel="1">
      <c r="E504" s="146" t="str">
        <f>Inputs!E$125</f>
        <v>Enhancement opex efficiency target</v>
      </c>
      <c r="F504" s="146"/>
      <c r="G504" s="147" t="str">
        <f>Inputs!G$125</f>
        <v>%</v>
      </c>
      <c r="H504" s="146"/>
      <c r="I504" s="146"/>
      <c r="J504" s="173">
        <f>Inputs!J$125</f>
        <v>100</v>
      </c>
      <c r="K504" s="173">
        <f>Inputs!K$125</f>
        <v>100</v>
      </c>
      <c r="L504" s="173">
        <f>Inputs!L$125</f>
        <v>100</v>
      </c>
      <c r="M504" s="173">
        <f>Inputs!M$125</f>
        <v>100</v>
      </c>
      <c r="N504" s="173">
        <f>Inputs!N$125</f>
        <v>100</v>
      </c>
      <c r="O504" s="173">
        <f>Inputs!O$125</f>
        <v>100</v>
      </c>
      <c r="P504" s="173">
        <f>Inputs!P$125</f>
        <v>100</v>
      </c>
      <c r="Q504" s="173">
        <f>Inputs!Q$125</f>
        <v>100</v>
      </c>
      <c r="R504" s="173">
        <f>Inputs!R$125</f>
        <v>100</v>
      </c>
      <c r="S504" s="173">
        <f>Inputs!S$125</f>
        <v>100</v>
      </c>
      <c r="T504" s="173">
        <f>Inputs!T$125</f>
        <v>100</v>
      </c>
      <c r="U504" s="173">
        <f>Inputs!U$125</f>
        <v>100</v>
      </c>
      <c r="V504" s="173">
        <f>Inputs!V$125</f>
        <v>100</v>
      </c>
      <c r="W504" s="173">
        <f>Inputs!W$125</f>
        <v>100</v>
      </c>
      <c r="X504" s="173">
        <f>Inputs!X$125</f>
        <v>100</v>
      </c>
      <c r="Y504" s="173">
        <f>Inputs!Y$125</f>
        <v>100</v>
      </c>
      <c r="Z504" s="173">
        <f>Inputs!Z$125</f>
        <v>100</v>
      </c>
      <c r="AA504" s="173">
        <f>Inputs!AA$125</f>
        <v>100</v>
      </c>
      <c r="AB504" s="173">
        <f>Inputs!AB$125</f>
        <v>100</v>
      </c>
      <c r="AC504" s="173">
        <f>Inputs!AC$125</f>
        <v>100</v>
      </c>
      <c r="AD504" s="173">
        <f>Inputs!AD$125</f>
        <v>100</v>
      </c>
      <c r="AE504" s="173">
        <f>Inputs!AE$125</f>
        <v>100</v>
      </c>
      <c r="AF504" s="173">
        <f>Inputs!AF$125</f>
        <v>100</v>
      </c>
      <c r="AG504" s="173">
        <f>Inputs!AG$125</f>
        <v>100</v>
      </c>
      <c r="AH504" s="173">
        <f>Inputs!AH$125</f>
        <v>100</v>
      </c>
      <c r="AI504" s="173">
        <f>Inputs!AI$125</f>
        <v>100</v>
      </c>
      <c r="AJ504" s="173">
        <f>Inputs!AJ$125</f>
        <v>100</v>
      </c>
      <c r="AK504" s="173">
        <f>Inputs!AK$125</f>
        <v>100</v>
      </c>
      <c r="AL504" s="173">
        <f>Inputs!AL$125</f>
        <v>100</v>
      </c>
      <c r="AM504" s="173">
        <f>Inputs!AM$125</f>
        <v>100</v>
      </c>
    </row>
    <row r="505" spans="2:40" outlineLevel="1">
      <c r="E505" s="298" t="s">
        <v>335</v>
      </c>
      <c r="F505" s="299"/>
      <c r="G505" s="299">
        <f>Inputs!G507</f>
        <v>0</v>
      </c>
      <c r="H505" s="298"/>
      <c r="I505" s="298"/>
      <c r="J505" s="162">
        <f t="shared" ref="J505:AM505" si="552">J503 * J504 / 100</f>
        <v>0</v>
      </c>
      <c r="K505" s="162">
        <f t="shared" si="552"/>
        <v>0</v>
      </c>
      <c r="L505" s="162">
        <f t="shared" si="552"/>
        <v>0</v>
      </c>
      <c r="M505" s="162">
        <f t="shared" si="552"/>
        <v>0</v>
      </c>
      <c r="N505" s="162">
        <f t="shared" si="552"/>
        <v>0</v>
      </c>
      <c r="O505" s="162">
        <f t="shared" si="552"/>
        <v>8.3171193400000014</v>
      </c>
      <c r="P505" s="162">
        <f t="shared" si="552"/>
        <v>7.21711934</v>
      </c>
      <c r="Q505" s="162">
        <f t="shared" si="552"/>
        <v>6.21711934</v>
      </c>
      <c r="R505" s="162">
        <f t="shared" si="552"/>
        <v>5.21711934</v>
      </c>
      <c r="S505" s="162">
        <f t="shared" si="552"/>
        <v>5.21711934</v>
      </c>
      <c r="T505" s="162">
        <f t="shared" si="552"/>
        <v>5.1928543293894265</v>
      </c>
      <c r="U505" s="162">
        <f t="shared" si="552"/>
        <v>5.1928543293894265</v>
      </c>
      <c r="V505" s="162">
        <f t="shared" si="552"/>
        <v>5.1928432748811097</v>
      </c>
      <c r="W505" s="162">
        <f t="shared" si="552"/>
        <v>5.2714252528644288</v>
      </c>
      <c r="X505" s="162">
        <f t="shared" si="552"/>
        <v>5.7029791359144282</v>
      </c>
      <c r="Y505" s="162">
        <f t="shared" si="552"/>
        <v>5.848562903620893</v>
      </c>
      <c r="Z505" s="162">
        <f t="shared" si="552"/>
        <v>5.7660609075476534</v>
      </c>
      <c r="AA505" s="162">
        <f t="shared" si="552"/>
        <v>5.7659750436208936</v>
      </c>
      <c r="AB505" s="162">
        <f t="shared" si="552"/>
        <v>5.7659750436208936</v>
      </c>
      <c r="AC505" s="162">
        <f t="shared" si="552"/>
        <v>14.67405112189477</v>
      </c>
      <c r="AD505" s="162">
        <f t="shared" si="552"/>
        <v>12.968092887894308</v>
      </c>
      <c r="AE505" s="162">
        <f t="shared" si="552"/>
        <v>11.434508956926255</v>
      </c>
      <c r="AF505" s="162">
        <f t="shared" si="552"/>
        <v>23.042048605808006</v>
      </c>
      <c r="AG505" s="162">
        <f t="shared" si="552"/>
        <v>20.870185913465527</v>
      </c>
      <c r="AH505" s="162">
        <f t="shared" si="552"/>
        <v>27.735930404494066</v>
      </c>
      <c r="AI505" s="162">
        <f t="shared" si="552"/>
        <v>30.121735120627985</v>
      </c>
      <c r="AJ505" s="162">
        <f t="shared" si="552"/>
        <v>27.122000379640625</v>
      </c>
      <c r="AK505" s="162">
        <f t="shared" si="552"/>
        <v>26.079532674791267</v>
      </c>
      <c r="AL505" s="162">
        <f t="shared" si="552"/>
        <v>25.526418597319566</v>
      </c>
      <c r="AM505" s="162">
        <f t="shared" si="552"/>
        <v>32.82646547770991</v>
      </c>
    </row>
    <row r="506" spans="2:40" outlineLevel="1"/>
    <row r="507" spans="2:40" outlineLevel="1">
      <c r="B507" s="157" t="s">
        <v>336</v>
      </c>
    </row>
    <row r="508" spans="2:40" outlineLevel="1"/>
    <row r="509" spans="2:40" outlineLevel="1">
      <c r="E509" s="110" t="s">
        <v>337</v>
      </c>
      <c r="G509" s="111" t="s">
        <v>160</v>
      </c>
      <c r="J509" s="158">
        <f>J505+J499+J489+J475</f>
        <v>0</v>
      </c>
      <c r="K509" s="158">
        <f t="shared" ref="K509:AM509" si="553">K505+K499+K489+K475</f>
        <v>0</v>
      </c>
      <c r="L509" s="158">
        <f t="shared" si="553"/>
        <v>0</v>
      </c>
      <c r="M509" s="158">
        <f t="shared" si="553"/>
        <v>0</v>
      </c>
      <c r="N509" s="158">
        <f t="shared" si="553"/>
        <v>0</v>
      </c>
      <c r="O509" s="158">
        <f t="shared" si="553"/>
        <v>11.078613855635892</v>
      </c>
      <c r="P509" s="158">
        <f t="shared" si="553"/>
        <v>13.728260203088809</v>
      </c>
      <c r="Q509" s="158">
        <f t="shared" si="553"/>
        <v>16.889243270252983</v>
      </c>
      <c r="R509" s="158">
        <f t="shared" si="553"/>
        <v>20.015248655114167</v>
      </c>
      <c r="S509" s="158">
        <f t="shared" si="553"/>
        <v>23.488080798661084</v>
      </c>
      <c r="T509" s="158">
        <f t="shared" si="553"/>
        <v>28.919701272116352</v>
      </c>
      <c r="U509" s="158">
        <f t="shared" si="553"/>
        <v>35.535317674084013</v>
      </c>
      <c r="V509" s="158">
        <f t="shared" si="553"/>
        <v>42.85631240625964</v>
      </c>
      <c r="W509" s="158">
        <f t="shared" si="553"/>
        <v>50.256731674062955</v>
      </c>
      <c r="X509" s="158">
        <f t="shared" si="553"/>
        <v>58.165415819408878</v>
      </c>
      <c r="Y509" s="158">
        <f t="shared" si="553"/>
        <v>63.428664902797337</v>
      </c>
      <c r="Z509" s="158">
        <f t="shared" si="553"/>
        <v>68.376704676253539</v>
      </c>
      <c r="AA509" s="158">
        <f t="shared" si="553"/>
        <v>75.094596344123843</v>
      </c>
      <c r="AB509" s="158">
        <f t="shared" si="553"/>
        <v>82.813620962768255</v>
      </c>
      <c r="AC509" s="158">
        <f t="shared" si="553"/>
        <v>99.93442974127899</v>
      </c>
      <c r="AD509" s="158">
        <f t="shared" si="553"/>
        <v>104.50258008243043</v>
      </c>
      <c r="AE509" s="158">
        <f t="shared" si="553"/>
        <v>107.53567361207803</v>
      </c>
      <c r="AF509" s="158">
        <f t="shared" si="553"/>
        <v>122.63651831345564</v>
      </c>
      <c r="AG509" s="158">
        <f t="shared" si="553"/>
        <v>123.63037596681076</v>
      </c>
      <c r="AH509" s="158">
        <f t="shared" si="553"/>
        <v>132.95016085735654</v>
      </c>
      <c r="AI509" s="158">
        <f t="shared" si="553"/>
        <v>138.03858780225312</v>
      </c>
      <c r="AJ509" s="158">
        <f t="shared" si="553"/>
        <v>138.31385824046129</v>
      </c>
      <c r="AK509" s="158">
        <f t="shared" si="553"/>
        <v>141.09992685568653</v>
      </c>
      <c r="AL509" s="158">
        <f t="shared" si="553"/>
        <v>144.54829189750819</v>
      </c>
      <c r="AM509" s="158">
        <f t="shared" si="553"/>
        <v>154.91333916572219</v>
      </c>
    </row>
    <row r="510" spans="2:40" outlineLevel="1">
      <c r="E510" s="146" t="str">
        <f>Inputs!E$43</f>
        <v>Multiplier to account for retail margin</v>
      </c>
      <c r="F510" s="147"/>
      <c r="G510" s="147" t="str">
        <f>Inputs!G$43</f>
        <v>n</v>
      </c>
      <c r="H510" s="146"/>
      <c r="I510" s="146"/>
      <c r="J510" s="174">
        <f>Inputs!J$43</f>
        <v>1.01</v>
      </c>
      <c r="K510" s="174">
        <f>Inputs!K$43</f>
        <v>1.01</v>
      </c>
      <c r="L510" s="174">
        <f>Inputs!L$43</f>
        <v>1.01</v>
      </c>
      <c r="M510" s="174">
        <f>Inputs!M$43</f>
        <v>1.01</v>
      </c>
      <c r="N510" s="174">
        <f>Inputs!N$43</f>
        <v>1.01</v>
      </c>
      <c r="O510" s="174">
        <f>Inputs!O$43</f>
        <v>1.01</v>
      </c>
      <c r="P510" s="174">
        <f>Inputs!P$43</f>
        <v>1.01</v>
      </c>
      <c r="Q510" s="174">
        <f>Inputs!Q$43</f>
        <v>1.01</v>
      </c>
      <c r="R510" s="174">
        <f>Inputs!R$43</f>
        <v>1.01</v>
      </c>
      <c r="S510" s="174">
        <f>Inputs!S$43</f>
        <v>1.01</v>
      </c>
      <c r="T510" s="174">
        <f>Inputs!T$43</f>
        <v>1.01</v>
      </c>
      <c r="U510" s="174">
        <f>Inputs!U$43</f>
        <v>1.01</v>
      </c>
      <c r="V510" s="174">
        <f>Inputs!V$43</f>
        <v>1.01</v>
      </c>
      <c r="W510" s="174">
        <f>Inputs!W$43</f>
        <v>1.01</v>
      </c>
      <c r="X510" s="174">
        <f>Inputs!X$43</f>
        <v>1.01</v>
      </c>
      <c r="Y510" s="174">
        <f>Inputs!Y$43</f>
        <v>1.01</v>
      </c>
      <c r="Z510" s="174">
        <f>Inputs!Z$43</f>
        <v>1.01</v>
      </c>
      <c r="AA510" s="174">
        <f>Inputs!AA$43</f>
        <v>1.01</v>
      </c>
      <c r="AB510" s="174">
        <f>Inputs!AB$43</f>
        <v>1.01</v>
      </c>
      <c r="AC510" s="174">
        <f>Inputs!AC$43</f>
        <v>1.01</v>
      </c>
      <c r="AD510" s="174">
        <f>Inputs!AD$43</f>
        <v>1.01</v>
      </c>
      <c r="AE510" s="174">
        <f>Inputs!AE$43</f>
        <v>1.01</v>
      </c>
      <c r="AF510" s="174">
        <f>Inputs!AF$43</f>
        <v>1.01</v>
      </c>
      <c r="AG510" s="174">
        <f>Inputs!AG$43</f>
        <v>1.01</v>
      </c>
      <c r="AH510" s="174">
        <f>Inputs!AH$43</f>
        <v>1.01</v>
      </c>
      <c r="AI510" s="174">
        <f>Inputs!AI$43</f>
        <v>1.01</v>
      </c>
      <c r="AJ510" s="174">
        <f>Inputs!AJ$43</f>
        <v>1.01</v>
      </c>
      <c r="AK510" s="174">
        <f>Inputs!AK$43</f>
        <v>1.01</v>
      </c>
      <c r="AL510" s="174">
        <f>Inputs!AL$43</f>
        <v>1.01</v>
      </c>
      <c r="AM510" s="174">
        <f>Inputs!AM$43</f>
        <v>1.01</v>
      </c>
    </row>
    <row r="511" spans="2:40" outlineLevel="1">
      <c r="E511" s="153" t="s">
        <v>338</v>
      </c>
      <c r="F511" s="154"/>
      <c r="G511" s="154" t="s">
        <v>160</v>
      </c>
      <c r="H511" s="153"/>
      <c r="I511" s="153"/>
      <c r="J511" s="162">
        <f>( J509 * J510 ) - J509</f>
        <v>0</v>
      </c>
      <c r="K511" s="162">
        <f t="shared" ref="K511:AM511" si="554">( K509 * K510 ) - K509</f>
        <v>0</v>
      </c>
      <c r="L511" s="162">
        <f t="shared" si="554"/>
        <v>0</v>
      </c>
      <c r="M511" s="162">
        <f t="shared" si="554"/>
        <v>0</v>
      </c>
      <c r="N511" s="162">
        <f t="shared" si="554"/>
        <v>0</v>
      </c>
      <c r="O511" s="162">
        <f t="shared" si="554"/>
        <v>0.11078613855635844</v>
      </c>
      <c r="P511" s="162">
        <f t="shared" si="554"/>
        <v>0.13728260203088816</v>
      </c>
      <c r="Q511" s="162">
        <f t="shared" si="554"/>
        <v>0.16889243270253118</v>
      </c>
      <c r="R511" s="162">
        <f t="shared" si="554"/>
        <v>0.20015248655114348</v>
      </c>
      <c r="S511" s="162">
        <f t="shared" si="554"/>
        <v>0.2348808079866096</v>
      </c>
      <c r="T511" s="162">
        <f t="shared" si="554"/>
        <v>0.28919701272116427</v>
      </c>
      <c r="U511" s="162">
        <f t="shared" si="554"/>
        <v>0.35535317674084155</v>
      </c>
      <c r="V511" s="162">
        <f t="shared" si="554"/>
        <v>0.42856312406259889</v>
      </c>
      <c r="W511" s="162">
        <f t="shared" si="554"/>
        <v>0.50256731674063104</v>
      </c>
      <c r="X511" s="162">
        <f t="shared" si="554"/>
        <v>0.58165415819409105</v>
      </c>
      <c r="Y511" s="162">
        <f t="shared" si="554"/>
        <v>0.63428664902797038</v>
      </c>
      <c r="Z511" s="162">
        <f t="shared" si="554"/>
        <v>0.68376704676254008</v>
      </c>
      <c r="AA511" s="162">
        <f t="shared" si="554"/>
        <v>0.75094596344123943</v>
      </c>
      <c r="AB511" s="162">
        <f t="shared" si="554"/>
        <v>0.82813620962768653</v>
      </c>
      <c r="AC511" s="162">
        <f t="shared" si="554"/>
        <v>0.99934429741279018</v>
      </c>
      <c r="AD511" s="162">
        <f t="shared" si="554"/>
        <v>1.0450258008243054</v>
      </c>
      <c r="AE511" s="162">
        <f t="shared" si="554"/>
        <v>1.0753567361207814</v>
      </c>
      <c r="AF511" s="162">
        <f t="shared" si="554"/>
        <v>1.2263651831345612</v>
      </c>
      <c r="AG511" s="162">
        <f t="shared" si="554"/>
        <v>1.2363037596681039</v>
      </c>
      <c r="AH511" s="162">
        <f t="shared" si="554"/>
        <v>1.3295016085735654</v>
      </c>
      <c r="AI511" s="162">
        <f t="shared" si="554"/>
        <v>1.3803858780225369</v>
      </c>
      <c r="AJ511" s="162">
        <f t="shared" si="554"/>
        <v>1.3831385824046265</v>
      </c>
      <c r="AK511" s="162">
        <f t="shared" si="554"/>
        <v>1.4109992685568784</v>
      </c>
      <c r="AL511" s="162">
        <f t="shared" si="554"/>
        <v>1.445482918975074</v>
      </c>
      <c r="AM511" s="162">
        <f t="shared" si="554"/>
        <v>1.5491333916572216</v>
      </c>
    </row>
    <row r="512" spans="2:40" outlineLevel="1"/>
    <row r="513" spans="2:39" outlineLevel="1">
      <c r="B513" s="157" t="s">
        <v>339</v>
      </c>
    </row>
    <row r="514" spans="2:39" outlineLevel="1">
      <c r="E514" s="148" t="str">
        <f>E505</f>
        <v>Enhancement operating expenditure (post efficiency)</v>
      </c>
      <c r="F514" s="159"/>
      <c r="G514" s="159">
        <f t="shared" ref="G514" si="555">G505</f>
        <v>0</v>
      </c>
      <c r="H514" s="148"/>
      <c r="I514" s="148"/>
      <c r="J514" s="158">
        <f t="shared" ref="J514:AM514" si="556">J505</f>
        <v>0</v>
      </c>
      <c r="K514" s="158">
        <f t="shared" si="556"/>
        <v>0</v>
      </c>
      <c r="L514" s="158">
        <f t="shared" si="556"/>
        <v>0</v>
      </c>
      <c r="M514" s="158">
        <f t="shared" si="556"/>
        <v>0</v>
      </c>
      <c r="N514" s="158">
        <f t="shared" si="556"/>
        <v>0</v>
      </c>
      <c r="O514" s="158">
        <f t="shared" si="556"/>
        <v>8.3171193400000014</v>
      </c>
      <c r="P514" s="158">
        <f t="shared" si="556"/>
        <v>7.21711934</v>
      </c>
      <c r="Q514" s="158">
        <f t="shared" si="556"/>
        <v>6.21711934</v>
      </c>
      <c r="R514" s="158">
        <f t="shared" si="556"/>
        <v>5.21711934</v>
      </c>
      <c r="S514" s="158">
        <f t="shared" si="556"/>
        <v>5.21711934</v>
      </c>
      <c r="T514" s="158">
        <f t="shared" si="556"/>
        <v>5.1928543293894265</v>
      </c>
      <c r="U514" s="158">
        <f t="shared" si="556"/>
        <v>5.1928543293894265</v>
      </c>
      <c r="V514" s="158">
        <f t="shared" si="556"/>
        <v>5.1928432748811097</v>
      </c>
      <c r="W514" s="158">
        <f t="shared" si="556"/>
        <v>5.2714252528644288</v>
      </c>
      <c r="X514" s="158">
        <f t="shared" si="556"/>
        <v>5.7029791359144282</v>
      </c>
      <c r="Y514" s="158">
        <f t="shared" si="556"/>
        <v>5.848562903620893</v>
      </c>
      <c r="Z514" s="158">
        <f t="shared" si="556"/>
        <v>5.7660609075476534</v>
      </c>
      <c r="AA514" s="158">
        <f t="shared" si="556"/>
        <v>5.7659750436208936</v>
      </c>
      <c r="AB514" s="158">
        <f t="shared" si="556"/>
        <v>5.7659750436208936</v>
      </c>
      <c r="AC514" s="158">
        <f t="shared" si="556"/>
        <v>14.67405112189477</v>
      </c>
      <c r="AD514" s="158">
        <f t="shared" si="556"/>
        <v>12.968092887894308</v>
      </c>
      <c r="AE514" s="158">
        <f t="shared" si="556"/>
        <v>11.434508956926255</v>
      </c>
      <c r="AF514" s="158">
        <f t="shared" si="556"/>
        <v>23.042048605808006</v>
      </c>
      <c r="AG514" s="158">
        <f t="shared" si="556"/>
        <v>20.870185913465527</v>
      </c>
      <c r="AH514" s="158">
        <f t="shared" si="556"/>
        <v>27.735930404494066</v>
      </c>
      <c r="AI514" s="158">
        <f t="shared" si="556"/>
        <v>30.121735120627985</v>
      </c>
      <c r="AJ514" s="158">
        <f t="shared" si="556"/>
        <v>27.122000379640625</v>
      </c>
      <c r="AK514" s="158">
        <f t="shared" si="556"/>
        <v>26.079532674791267</v>
      </c>
      <c r="AL514" s="158">
        <f t="shared" si="556"/>
        <v>25.526418597319566</v>
      </c>
      <c r="AM514" s="158">
        <f t="shared" si="556"/>
        <v>32.82646547770991</v>
      </c>
    </row>
    <row r="515" spans="2:39" outlineLevel="1">
      <c r="E515" s="110" t="str">
        <f>E475</f>
        <v>Total draw down charges</v>
      </c>
      <c r="G515" s="111" t="str">
        <f t="shared" ref="G515" si="557">G475</f>
        <v>£m 2022/23p</v>
      </c>
      <c r="J515" s="158">
        <f t="shared" ref="J515:AM515" si="558">J475</f>
        <v>0</v>
      </c>
      <c r="K515" s="158">
        <f t="shared" si="558"/>
        <v>0</v>
      </c>
      <c r="L515" s="158">
        <f t="shared" si="558"/>
        <v>0</v>
      </c>
      <c r="M515" s="158">
        <f t="shared" si="558"/>
        <v>0</v>
      </c>
      <c r="N515" s="158">
        <f t="shared" si="558"/>
        <v>0</v>
      </c>
      <c r="O515" s="158">
        <f t="shared" si="558"/>
        <v>1.4678616345109334</v>
      </c>
      <c r="P515" s="158">
        <f t="shared" si="558"/>
        <v>2.6917883850334769</v>
      </c>
      <c r="Q515" s="158">
        <f t="shared" si="558"/>
        <v>4.0414850786684093</v>
      </c>
      <c r="R515" s="158">
        <f t="shared" si="558"/>
        <v>5.2239561166399033</v>
      </c>
      <c r="S515" s="158">
        <f t="shared" si="558"/>
        <v>6.2379287160493773</v>
      </c>
      <c r="T515" s="158">
        <f t="shared" si="558"/>
        <v>8.6914070577558107</v>
      </c>
      <c r="U515" s="158">
        <f t="shared" si="558"/>
        <v>11.174747143017484</v>
      </c>
      <c r="V515" s="158">
        <f t="shared" si="558"/>
        <v>13.777063448275795</v>
      </c>
      <c r="W515" s="158">
        <f t="shared" si="558"/>
        <v>16.338261310757126</v>
      </c>
      <c r="X515" s="158">
        <f t="shared" si="558"/>
        <v>19.47615555978642</v>
      </c>
      <c r="Y515" s="158">
        <f t="shared" si="558"/>
        <v>21.015878542770842</v>
      </c>
      <c r="Z515" s="158">
        <f t="shared" si="558"/>
        <v>22.785676511073728</v>
      </c>
      <c r="AA515" s="158">
        <f t="shared" si="558"/>
        <v>25.17956985182947</v>
      </c>
      <c r="AB515" s="158">
        <f t="shared" si="558"/>
        <v>27.752261788578984</v>
      </c>
      <c r="AC515" s="158">
        <f t="shared" si="558"/>
        <v>30.450395073484806</v>
      </c>
      <c r="AD515" s="158">
        <f t="shared" si="558"/>
        <v>32.116223727485831</v>
      </c>
      <c r="AE515" s="158">
        <f t="shared" si="558"/>
        <v>33.49998165515354</v>
      </c>
      <c r="AF515" s="158">
        <f t="shared" si="558"/>
        <v>34.57244740975657</v>
      </c>
      <c r="AG515" s="158">
        <f t="shared" si="558"/>
        <v>35.689349810747906</v>
      </c>
      <c r="AH515" s="158">
        <f t="shared" si="558"/>
        <v>36.553735331070399</v>
      </c>
      <c r="AI515" s="158">
        <f t="shared" si="558"/>
        <v>37.752029866737971</v>
      </c>
      <c r="AJ515" s="158">
        <f t="shared" si="558"/>
        <v>39.014433500071966</v>
      </c>
      <c r="AK515" s="158">
        <f t="shared" si="558"/>
        <v>40.508350237856341</v>
      </c>
      <c r="AL515" s="158">
        <f t="shared" si="558"/>
        <v>41.979662102152375</v>
      </c>
      <c r="AM515" s="158">
        <f t="shared" si="558"/>
        <v>43.093148175638277</v>
      </c>
    </row>
    <row r="516" spans="2:39" outlineLevel="1">
      <c r="E516" s="110" t="str">
        <f>E489</f>
        <v>Allowed return on capital</v>
      </c>
      <c r="G516" s="111" t="str">
        <f t="shared" ref="G516" si="559">G489</f>
        <v>£m 2022/23p</v>
      </c>
      <c r="J516" s="158">
        <f t="shared" ref="J516:AM516" si="560">J489</f>
        <v>0</v>
      </c>
      <c r="K516" s="158">
        <f t="shared" si="560"/>
        <v>0</v>
      </c>
      <c r="L516" s="158">
        <f t="shared" si="560"/>
        <v>0</v>
      </c>
      <c r="M516" s="158">
        <f t="shared" si="560"/>
        <v>0</v>
      </c>
      <c r="N516" s="158">
        <f t="shared" si="560"/>
        <v>0</v>
      </c>
      <c r="O516" s="158">
        <f t="shared" si="560"/>
        <v>1.08502576110974</v>
      </c>
      <c r="P516" s="158">
        <f t="shared" si="560"/>
        <v>3.2034558566914355</v>
      </c>
      <c r="Q516" s="158">
        <f t="shared" si="560"/>
        <v>5.5614031396048231</v>
      </c>
      <c r="R516" s="158">
        <f t="shared" si="560"/>
        <v>8.0302725087177027</v>
      </c>
      <c r="S516" s="158">
        <f t="shared" si="560"/>
        <v>10.092624190764946</v>
      </c>
      <c r="T516" s="158">
        <f t="shared" si="560"/>
        <v>12.610872715776864</v>
      </c>
      <c r="U516" s="158">
        <f t="shared" si="560"/>
        <v>16.076791309118938</v>
      </c>
      <c r="V516" s="158">
        <f t="shared" si="560"/>
        <v>20.034559947136287</v>
      </c>
      <c r="W516" s="158">
        <f t="shared" si="560"/>
        <v>24.027513816340097</v>
      </c>
      <c r="X516" s="158">
        <f t="shared" si="560"/>
        <v>27.667018444449994</v>
      </c>
      <c r="Y516" s="158">
        <f t="shared" si="560"/>
        <v>30.66799318727346</v>
      </c>
      <c r="Z516" s="158">
        <f t="shared" si="560"/>
        <v>33.402919823981271</v>
      </c>
      <c r="AA516" s="158">
        <f t="shared" si="560"/>
        <v>36.957739064199906</v>
      </c>
      <c r="AB516" s="158">
        <f t="shared" si="560"/>
        <v>41.265800373651899</v>
      </c>
      <c r="AC516" s="158">
        <f t="shared" si="560"/>
        <v>45.882142504407192</v>
      </c>
      <c r="AD516" s="158">
        <f t="shared" si="560"/>
        <v>49.739792924341693</v>
      </c>
      <c r="AE516" s="158">
        <f t="shared" si="560"/>
        <v>52.404255822209237</v>
      </c>
      <c r="AF516" s="158">
        <f t="shared" si="560"/>
        <v>54.430771549096328</v>
      </c>
      <c r="AG516" s="158">
        <f t="shared" si="560"/>
        <v>56.145863414173739</v>
      </c>
      <c r="AH516" s="158">
        <f t="shared" si="560"/>
        <v>57.476583968741323</v>
      </c>
      <c r="AI516" s="158">
        <f t="shared" si="560"/>
        <v>58.73587603786072</v>
      </c>
      <c r="AJ516" s="158">
        <f t="shared" si="560"/>
        <v>60.420650689443647</v>
      </c>
      <c r="AK516" s="158">
        <f t="shared" si="560"/>
        <v>62.37499078295081</v>
      </c>
      <c r="AL516" s="158">
        <f t="shared" si="560"/>
        <v>64.493026349528876</v>
      </c>
      <c r="AM516" s="158">
        <f t="shared" si="560"/>
        <v>66.126664093551398</v>
      </c>
    </row>
    <row r="517" spans="2:39" outlineLevel="1">
      <c r="E517" s="110" t="str">
        <f>E499</f>
        <v>Allowed Tax</v>
      </c>
      <c r="G517" s="111" t="str">
        <f>G499</f>
        <v>£m 2022/23p</v>
      </c>
      <c r="J517" s="158">
        <f>J499</f>
        <v>0</v>
      </c>
      <c r="K517" s="158">
        <f t="shared" ref="K517:AM517" si="561">K499</f>
        <v>0</v>
      </c>
      <c r="L517" s="158">
        <f t="shared" si="561"/>
        <v>0</v>
      </c>
      <c r="M517" s="158">
        <f t="shared" si="561"/>
        <v>0</v>
      </c>
      <c r="N517" s="158">
        <f t="shared" si="561"/>
        <v>0</v>
      </c>
      <c r="O517" s="158">
        <f t="shared" si="561"/>
        <v>0.2086071200152162</v>
      </c>
      <c r="P517" s="158">
        <f t="shared" si="561"/>
        <v>0.61589662136389489</v>
      </c>
      <c r="Q517" s="158">
        <f t="shared" si="561"/>
        <v>1.0692357119797504</v>
      </c>
      <c r="R517" s="158">
        <f t="shared" si="561"/>
        <v>1.543900689756561</v>
      </c>
      <c r="S517" s="158">
        <f t="shared" si="561"/>
        <v>1.9404085518467584</v>
      </c>
      <c r="T517" s="158">
        <f t="shared" si="561"/>
        <v>2.4245671691942507</v>
      </c>
      <c r="U517" s="158">
        <f t="shared" si="561"/>
        <v>3.0909248925581601</v>
      </c>
      <c r="V517" s="158">
        <f t="shared" si="561"/>
        <v>3.8518457359664491</v>
      </c>
      <c r="W517" s="158">
        <f t="shared" si="561"/>
        <v>4.6195312941012991</v>
      </c>
      <c r="X517" s="158">
        <f t="shared" si="561"/>
        <v>5.3192626792580313</v>
      </c>
      <c r="Y517" s="158">
        <f t="shared" si="561"/>
        <v>5.8962302691321398</v>
      </c>
      <c r="Z517" s="158">
        <f t="shared" si="561"/>
        <v>6.4220474336508859</v>
      </c>
      <c r="AA517" s="158">
        <f t="shared" si="561"/>
        <v>7.1913123844735729</v>
      </c>
      <c r="AB517" s="158">
        <f t="shared" si="561"/>
        <v>8.0295837569164767</v>
      </c>
      <c r="AC517" s="158">
        <f t="shared" si="561"/>
        <v>8.9278410414922362</v>
      </c>
      <c r="AD517" s="158">
        <f t="shared" si="561"/>
        <v>9.6784705427085918</v>
      </c>
      <c r="AE517" s="158">
        <f t="shared" si="561"/>
        <v>10.196927177789011</v>
      </c>
      <c r="AF517" s="158">
        <f t="shared" si="561"/>
        <v>10.591250748794749</v>
      </c>
      <c r="AG517" s="158">
        <f t="shared" si="561"/>
        <v>10.92497682842359</v>
      </c>
      <c r="AH517" s="158">
        <f t="shared" si="561"/>
        <v>11.183911153050751</v>
      </c>
      <c r="AI517" s="158">
        <f t="shared" si="561"/>
        <v>11.428946777026459</v>
      </c>
      <c r="AJ517" s="158">
        <f t="shared" si="561"/>
        <v>11.756773671305057</v>
      </c>
      <c r="AK517" s="158">
        <f t="shared" si="561"/>
        <v>12.137053160088104</v>
      </c>
      <c r="AL517" s="158">
        <f t="shared" si="561"/>
        <v>12.549184848507398</v>
      </c>
      <c r="AM517" s="158">
        <f t="shared" si="561"/>
        <v>12.867061418822617</v>
      </c>
    </row>
    <row r="518" spans="2:39" outlineLevel="1">
      <c r="E518" s="110" t="str">
        <f>E511</f>
        <v>Allowed retail margin</v>
      </c>
      <c r="F518" s="110"/>
      <c r="G518" s="111" t="str">
        <f t="shared" ref="G518" si="562">G511</f>
        <v>£m 2022/23p</v>
      </c>
      <c r="J518" s="158">
        <f t="shared" ref="J518:AM518" si="563">J511</f>
        <v>0</v>
      </c>
      <c r="K518" s="158">
        <f t="shared" si="563"/>
        <v>0</v>
      </c>
      <c r="L518" s="158">
        <f t="shared" si="563"/>
        <v>0</v>
      </c>
      <c r="M518" s="158">
        <f t="shared" si="563"/>
        <v>0</v>
      </c>
      <c r="N518" s="158">
        <f t="shared" si="563"/>
        <v>0</v>
      </c>
      <c r="O518" s="158">
        <f t="shared" si="563"/>
        <v>0.11078613855635844</v>
      </c>
      <c r="P518" s="158">
        <f t="shared" si="563"/>
        <v>0.13728260203088816</v>
      </c>
      <c r="Q518" s="158">
        <f t="shared" si="563"/>
        <v>0.16889243270253118</v>
      </c>
      <c r="R518" s="158">
        <f t="shared" si="563"/>
        <v>0.20015248655114348</v>
      </c>
      <c r="S518" s="158">
        <f t="shared" si="563"/>
        <v>0.2348808079866096</v>
      </c>
      <c r="T518" s="158">
        <f t="shared" si="563"/>
        <v>0.28919701272116427</v>
      </c>
      <c r="U518" s="158">
        <f t="shared" si="563"/>
        <v>0.35535317674084155</v>
      </c>
      <c r="V518" s="158">
        <f t="shared" si="563"/>
        <v>0.42856312406259889</v>
      </c>
      <c r="W518" s="158">
        <f t="shared" si="563"/>
        <v>0.50256731674063104</v>
      </c>
      <c r="X518" s="158">
        <f t="shared" si="563"/>
        <v>0.58165415819409105</v>
      </c>
      <c r="Y518" s="158">
        <f t="shared" si="563"/>
        <v>0.63428664902797038</v>
      </c>
      <c r="Z518" s="158">
        <f t="shared" si="563"/>
        <v>0.68376704676254008</v>
      </c>
      <c r="AA518" s="158">
        <f t="shared" si="563"/>
        <v>0.75094596344123943</v>
      </c>
      <c r="AB518" s="158">
        <f t="shared" si="563"/>
        <v>0.82813620962768653</v>
      </c>
      <c r="AC518" s="158">
        <f t="shared" si="563"/>
        <v>0.99934429741279018</v>
      </c>
      <c r="AD518" s="158">
        <f t="shared" si="563"/>
        <v>1.0450258008243054</v>
      </c>
      <c r="AE518" s="158">
        <f t="shared" si="563"/>
        <v>1.0753567361207814</v>
      </c>
      <c r="AF518" s="158">
        <f t="shared" si="563"/>
        <v>1.2263651831345612</v>
      </c>
      <c r="AG518" s="158">
        <f t="shared" si="563"/>
        <v>1.2363037596681039</v>
      </c>
      <c r="AH518" s="158">
        <f t="shared" si="563"/>
        <v>1.3295016085735654</v>
      </c>
      <c r="AI518" s="158">
        <f t="shared" si="563"/>
        <v>1.3803858780225369</v>
      </c>
      <c r="AJ518" s="158">
        <f t="shared" si="563"/>
        <v>1.3831385824046265</v>
      </c>
      <c r="AK518" s="158">
        <f t="shared" si="563"/>
        <v>1.4109992685568784</v>
      </c>
      <c r="AL518" s="158">
        <f t="shared" si="563"/>
        <v>1.445482918975074</v>
      </c>
      <c r="AM518" s="158">
        <f t="shared" si="563"/>
        <v>1.5491333916572216</v>
      </c>
    </row>
    <row r="519" spans="2:39" outlineLevel="1">
      <c r="E519" s="153" t="s">
        <v>340</v>
      </c>
      <c r="F519" s="154"/>
      <c r="G519" s="154" t="s">
        <v>160</v>
      </c>
      <c r="H519" s="153"/>
      <c r="I519" s="153"/>
      <c r="J519" s="164">
        <f>SUM(J514:J518)</f>
        <v>0</v>
      </c>
      <c r="K519" s="164">
        <f t="shared" ref="K519:AM519" si="564">SUM(K514:K518)</f>
        <v>0</v>
      </c>
      <c r="L519" s="164">
        <f t="shared" si="564"/>
        <v>0</v>
      </c>
      <c r="M519" s="164">
        <f t="shared" si="564"/>
        <v>0</v>
      </c>
      <c r="N519" s="164">
        <f t="shared" si="564"/>
        <v>0</v>
      </c>
      <c r="O519" s="164">
        <f t="shared" si="564"/>
        <v>11.18939999419225</v>
      </c>
      <c r="P519" s="164">
        <f t="shared" si="564"/>
        <v>13.865542805119695</v>
      </c>
      <c r="Q519" s="164">
        <f t="shared" si="564"/>
        <v>17.058135702955514</v>
      </c>
      <c r="R519" s="164">
        <f t="shared" si="564"/>
        <v>20.215401141665314</v>
      </c>
      <c r="S519" s="164">
        <f t="shared" si="564"/>
        <v>23.72296160664769</v>
      </c>
      <c r="T519" s="164">
        <f t="shared" si="564"/>
        <v>29.208898284837517</v>
      </c>
      <c r="U519" s="164">
        <f t="shared" si="564"/>
        <v>35.890670850824854</v>
      </c>
      <c r="V519" s="164">
        <f t="shared" si="564"/>
        <v>43.284875530322239</v>
      </c>
      <c r="W519" s="164">
        <f t="shared" si="564"/>
        <v>50.759298990803586</v>
      </c>
      <c r="X519" s="164">
        <f t="shared" si="564"/>
        <v>58.747069977602969</v>
      </c>
      <c r="Y519" s="164">
        <f t="shared" si="564"/>
        <v>64.062951551825307</v>
      </c>
      <c r="Z519" s="164">
        <f t="shared" si="564"/>
        <v>69.060471723016079</v>
      </c>
      <c r="AA519" s="164">
        <f t="shared" si="564"/>
        <v>75.845542307565083</v>
      </c>
      <c r="AB519" s="164">
        <f t="shared" si="564"/>
        <v>83.641757172395941</v>
      </c>
      <c r="AC519" s="164">
        <f t="shared" si="564"/>
        <v>100.93377403869178</v>
      </c>
      <c r="AD519" s="164">
        <f t="shared" si="564"/>
        <v>105.54760588325473</v>
      </c>
      <c r="AE519" s="164">
        <f t="shared" si="564"/>
        <v>108.61103034819882</v>
      </c>
      <c r="AF519" s="164">
        <f t="shared" si="564"/>
        <v>123.86288349659021</v>
      </c>
      <c r="AG519" s="164">
        <f t="shared" si="564"/>
        <v>124.86667972647888</v>
      </c>
      <c r="AH519" s="164">
        <f t="shared" si="564"/>
        <v>134.2796624659301</v>
      </c>
      <c r="AI519" s="164">
        <f t="shared" si="564"/>
        <v>139.41897368027568</v>
      </c>
      <c r="AJ519" s="164">
        <f t="shared" si="564"/>
        <v>139.69699682286594</v>
      </c>
      <c r="AK519" s="164">
        <f t="shared" si="564"/>
        <v>142.51092612424341</v>
      </c>
      <c r="AL519" s="164">
        <f t="shared" si="564"/>
        <v>145.9937748164833</v>
      </c>
      <c r="AM519" s="164">
        <f t="shared" si="564"/>
        <v>156.46247255737944</v>
      </c>
    </row>
    <row r="520" spans="2:39" outlineLevel="1"/>
    <row r="521" spans="2:39" outlineLevel="1">
      <c r="B521" s="157" t="s">
        <v>341</v>
      </c>
    </row>
    <row r="522" spans="2:39" outlineLevel="1"/>
    <row r="523" spans="2:39" outlineLevel="1">
      <c r="E523" s="110" t="str">
        <f>E$95</f>
        <v>Total new allowed revenue</v>
      </c>
      <c r="F523" s="110"/>
      <c r="G523" s="111" t="str">
        <f>G$95</f>
        <v>£m 2022/23p</v>
      </c>
      <c r="J523" s="158">
        <f>J519</f>
        <v>0</v>
      </c>
      <c r="K523" s="158">
        <f t="shared" ref="K523:AM523" si="565">K519</f>
        <v>0</v>
      </c>
      <c r="L523" s="158">
        <f t="shared" si="565"/>
        <v>0</v>
      </c>
      <c r="M523" s="158">
        <f t="shared" si="565"/>
        <v>0</v>
      </c>
      <c r="N523" s="158">
        <f t="shared" si="565"/>
        <v>0</v>
      </c>
      <c r="O523" s="158">
        <f t="shared" si="565"/>
        <v>11.18939999419225</v>
      </c>
      <c r="P523" s="158">
        <f t="shared" si="565"/>
        <v>13.865542805119695</v>
      </c>
      <c r="Q523" s="158">
        <f t="shared" si="565"/>
        <v>17.058135702955514</v>
      </c>
      <c r="R523" s="158">
        <f t="shared" si="565"/>
        <v>20.215401141665314</v>
      </c>
      <c r="S523" s="158">
        <f t="shared" si="565"/>
        <v>23.72296160664769</v>
      </c>
      <c r="T523" s="158">
        <f t="shared" si="565"/>
        <v>29.208898284837517</v>
      </c>
      <c r="U523" s="158">
        <f t="shared" si="565"/>
        <v>35.890670850824854</v>
      </c>
      <c r="V523" s="158">
        <f t="shared" si="565"/>
        <v>43.284875530322239</v>
      </c>
      <c r="W523" s="158">
        <f t="shared" si="565"/>
        <v>50.759298990803586</v>
      </c>
      <c r="X523" s="158">
        <f t="shared" si="565"/>
        <v>58.747069977602969</v>
      </c>
      <c r="Y523" s="158">
        <f t="shared" si="565"/>
        <v>64.062951551825307</v>
      </c>
      <c r="Z523" s="158">
        <f t="shared" si="565"/>
        <v>69.060471723016079</v>
      </c>
      <c r="AA523" s="158">
        <f t="shared" si="565"/>
        <v>75.845542307565083</v>
      </c>
      <c r="AB523" s="158">
        <f t="shared" si="565"/>
        <v>83.641757172395941</v>
      </c>
      <c r="AC523" s="158">
        <f t="shared" si="565"/>
        <v>100.93377403869178</v>
      </c>
      <c r="AD523" s="158">
        <f t="shared" si="565"/>
        <v>105.54760588325473</v>
      </c>
      <c r="AE523" s="158">
        <f t="shared" si="565"/>
        <v>108.61103034819882</v>
      </c>
      <c r="AF523" s="158">
        <f t="shared" si="565"/>
        <v>123.86288349659021</v>
      </c>
      <c r="AG523" s="158">
        <f t="shared" si="565"/>
        <v>124.86667972647888</v>
      </c>
      <c r="AH523" s="158">
        <f t="shared" si="565"/>
        <v>134.2796624659301</v>
      </c>
      <c r="AI523" s="158">
        <f t="shared" si="565"/>
        <v>139.41897368027568</v>
      </c>
      <c r="AJ523" s="158">
        <f t="shared" si="565"/>
        <v>139.69699682286594</v>
      </c>
      <c r="AK523" s="158">
        <f t="shared" si="565"/>
        <v>142.51092612424341</v>
      </c>
      <c r="AL523" s="158">
        <f t="shared" si="565"/>
        <v>145.9937748164833</v>
      </c>
      <c r="AM523" s="158">
        <f t="shared" si="565"/>
        <v>156.46247255737944</v>
      </c>
    </row>
    <row r="524" spans="2:39" outlineLevel="1">
      <c r="E524" s="146" t="str">
        <f>Inputs!E$129</f>
        <v xml:space="preserve">% wholesale revenue accounted for by non-residential customers </v>
      </c>
      <c r="F524" s="146"/>
      <c r="G524" s="147" t="str">
        <f>Inputs!G$129</f>
        <v>%</v>
      </c>
      <c r="H524" s="146"/>
      <c r="I524" s="146"/>
      <c r="J524" s="173">
        <f>Inputs!J129</f>
        <v>13.936784491856299</v>
      </c>
      <c r="K524" s="173">
        <f>Inputs!K129</f>
        <v>18</v>
      </c>
      <c r="L524" s="173">
        <f>Inputs!L129</f>
        <v>18.899999999999999</v>
      </c>
      <c r="M524" s="173">
        <f>Inputs!M129</f>
        <v>19.899999999999999</v>
      </c>
      <c r="N524" s="173">
        <f>Inputs!N129</f>
        <v>19.899999999999999</v>
      </c>
      <c r="O524" s="173">
        <f>Inputs!O129</f>
        <v>19.899999999999999</v>
      </c>
      <c r="P524" s="173">
        <f>Inputs!P129</f>
        <v>20</v>
      </c>
      <c r="Q524" s="173">
        <f>Inputs!Q129</f>
        <v>20</v>
      </c>
      <c r="R524" s="173">
        <f>Inputs!R129</f>
        <v>19.399999999999999</v>
      </c>
      <c r="S524" s="173">
        <f>Inputs!S129</f>
        <v>19.399999999999999</v>
      </c>
      <c r="T524" s="173">
        <f>Inputs!T129</f>
        <v>19.399999999999999</v>
      </c>
      <c r="U524" s="173">
        <f>Inputs!U129</f>
        <v>19.399999999999999</v>
      </c>
      <c r="V524" s="173">
        <f>Inputs!V129</f>
        <v>19.399999999999999</v>
      </c>
      <c r="W524" s="173">
        <f>Inputs!W129</f>
        <v>19.399999999999999</v>
      </c>
      <c r="X524" s="173">
        <f>Inputs!X129</f>
        <v>19.399999999999999</v>
      </c>
      <c r="Y524" s="173">
        <f>Inputs!Y129</f>
        <v>19.399999999999999</v>
      </c>
      <c r="Z524" s="173">
        <f>Inputs!Z129</f>
        <v>19.399999999999999</v>
      </c>
      <c r="AA524" s="173">
        <f>Inputs!AA129</f>
        <v>19.399999999999999</v>
      </c>
      <c r="AB524" s="173">
        <f>Inputs!AB129</f>
        <v>19.399999999999999</v>
      </c>
      <c r="AC524" s="173">
        <f>Inputs!AC129</f>
        <v>19.399999999999999</v>
      </c>
      <c r="AD524" s="173">
        <f>Inputs!AD129</f>
        <v>19.399999999999999</v>
      </c>
      <c r="AE524" s="173">
        <f>Inputs!AE129</f>
        <v>19.399999999999999</v>
      </c>
      <c r="AF524" s="173">
        <f>Inputs!AF129</f>
        <v>19.399999999999999</v>
      </c>
      <c r="AG524" s="173">
        <f>Inputs!AG129</f>
        <v>19.399999999999999</v>
      </c>
      <c r="AH524" s="173">
        <f>Inputs!AH129</f>
        <v>19.399999999999999</v>
      </c>
      <c r="AI524" s="173">
        <f>Inputs!AI129</f>
        <v>19.399999999999999</v>
      </c>
      <c r="AJ524" s="173">
        <f>Inputs!AJ129</f>
        <v>19.399999999999999</v>
      </c>
      <c r="AK524" s="173">
        <f>Inputs!AK129</f>
        <v>19.399999999999999</v>
      </c>
      <c r="AL524" s="173">
        <f>Inputs!AL129</f>
        <v>19.399999999999999</v>
      </c>
      <c r="AM524" s="173">
        <f>Inputs!AM129</f>
        <v>19.399999999999999</v>
      </c>
    </row>
    <row r="525" spans="2:39" outlineLevel="1">
      <c r="E525" s="146" t="str">
        <f>Inputs!E$128</f>
        <v>Average number of residential billed properties</v>
      </c>
      <c r="F525" s="146"/>
      <c r="G525" s="147" t="str">
        <f>Inputs!G$128</f>
        <v>000s</v>
      </c>
      <c r="H525" s="146"/>
      <c r="I525" s="146"/>
      <c r="J525" s="146">
        <f>Inputs!J$128</f>
        <v>1398.453</v>
      </c>
      <c r="K525" s="146">
        <f>Inputs!K$128</f>
        <v>1417.202</v>
      </c>
      <c r="L525" s="146">
        <f>Inputs!L$128</f>
        <v>1435.7470000000001</v>
      </c>
      <c r="M525" s="146">
        <f>Inputs!M$128</f>
        <v>1443</v>
      </c>
      <c r="N525" s="146">
        <f>Inputs!N$128</f>
        <v>1455.6</v>
      </c>
      <c r="O525" s="146">
        <f>Inputs!O$128</f>
        <v>1467.3000000000002</v>
      </c>
      <c r="P525" s="146">
        <f>Inputs!P$128</f>
        <v>1478.9</v>
      </c>
      <c r="Q525" s="146">
        <f>Inputs!Q$128</f>
        <v>1490.3000000000002</v>
      </c>
      <c r="R525" s="146">
        <f>Inputs!R$128</f>
        <v>1501.6</v>
      </c>
      <c r="S525" s="146">
        <f>Inputs!S$128</f>
        <v>1512.8</v>
      </c>
      <c r="T525" s="146">
        <f>Inputs!T$128</f>
        <v>1524.146</v>
      </c>
      <c r="U525" s="146">
        <f>Inputs!U$128</f>
        <v>1535.5770950000001</v>
      </c>
      <c r="V525" s="146">
        <f>Inputs!V$128</f>
        <v>1547.0939232125002</v>
      </c>
      <c r="W525" s="146">
        <f>Inputs!W$128</f>
        <v>1558.6971276365939</v>
      </c>
      <c r="X525" s="146">
        <f>Inputs!X$128</f>
        <v>1570.3873560938684</v>
      </c>
      <c r="Y525" s="146">
        <f>Inputs!Y$128</f>
        <v>1582.1652612645726</v>
      </c>
      <c r="Z525" s="146">
        <f>Inputs!Z$128</f>
        <v>1594.031500724057</v>
      </c>
      <c r="AA525" s="146">
        <f>Inputs!AA$128</f>
        <v>1605.9867369794874</v>
      </c>
      <c r="AB525" s="146">
        <f>Inputs!AB$128</f>
        <v>1618.0316375068337</v>
      </c>
      <c r="AC525" s="146">
        <f>Inputs!AC$128</f>
        <v>1630.1668747881351</v>
      </c>
      <c r="AD525" s="146">
        <f>Inputs!AD$128</f>
        <v>1642.3931263490463</v>
      </c>
      <c r="AE525" s="146">
        <f>Inputs!AE$128</f>
        <v>1654.7110747966642</v>
      </c>
      <c r="AF525" s="146">
        <f>Inputs!AF$128</f>
        <v>1667.1214078576393</v>
      </c>
      <c r="AG525" s="146">
        <f>Inputs!AG$128</f>
        <v>1679.6248184165718</v>
      </c>
      <c r="AH525" s="146">
        <f>Inputs!AH$128</f>
        <v>1692.2220045546962</v>
      </c>
      <c r="AI525" s="146">
        <f>Inputs!AI$128</f>
        <v>1704.9136695888565</v>
      </c>
      <c r="AJ525" s="146">
        <f>Inputs!AJ$128</f>
        <v>1717.7005221107729</v>
      </c>
      <c r="AK525" s="146">
        <f>Inputs!AK$128</f>
        <v>1730.5832760266037</v>
      </c>
      <c r="AL525" s="146">
        <f>Inputs!AL$128</f>
        <v>1743.5626505968032</v>
      </c>
      <c r="AM525" s="146">
        <f>Inputs!AM$128</f>
        <v>1756.6393704762793</v>
      </c>
    </row>
    <row r="526" spans="2:39" outlineLevel="1">
      <c r="E526" s="110" t="s">
        <v>342</v>
      </c>
      <c r="F526" s="110"/>
      <c r="G526" s="111" t="s">
        <v>160</v>
      </c>
      <c r="J526" s="158">
        <f>J523 * J524 / 100</f>
        <v>0</v>
      </c>
      <c r="K526" s="158">
        <f t="shared" ref="K526:AM526" si="566">K523 * K524 / 100</f>
        <v>0</v>
      </c>
      <c r="L526" s="158">
        <f t="shared" si="566"/>
        <v>0</v>
      </c>
      <c r="M526" s="158">
        <f t="shared" si="566"/>
        <v>0</v>
      </c>
      <c r="N526" s="158">
        <f t="shared" si="566"/>
        <v>0</v>
      </c>
      <c r="O526" s="158">
        <f t="shared" si="566"/>
        <v>2.2266905988442578</v>
      </c>
      <c r="P526" s="158">
        <f t="shared" si="566"/>
        <v>2.7731085610239394</v>
      </c>
      <c r="Q526" s="158">
        <f t="shared" si="566"/>
        <v>3.4116271405911025</v>
      </c>
      <c r="R526" s="158">
        <f t="shared" si="566"/>
        <v>3.9217878214830706</v>
      </c>
      <c r="S526" s="158">
        <f t="shared" si="566"/>
        <v>4.6022545516896516</v>
      </c>
      <c r="T526" s="158">
        <f t="shared" si="566"/>
        <v>5.6665262672584777</v>
      </c>
      <c r="U526" s="158">
        <f t="shared" si="566"/>
        <v>6.9627901450600209</v>
      </c>
      <c r="V526" s="158">
        <f t="shared" si="566"/>
        <v>8.3972658528825139</v>
      </c>
      <c r="W526" s="158">
        <f t="shared" si="566"/>
        <v>9.8473040042158946</v>
      </c>
      <c r="X526" s="158">
        <f t="shared" si="566"/>
        <v>11.396931575654976</v>
      </c>
      <c r="Y526" s="158">
        <f t="shared" si="566"/>
        <v>12.428212601054108</v>
      </c>
      <c r="Z526" s="158">
        <f t="shared" si="566"/>
        <v>13.397731514265118</v>
      </c>
      <c r="AA526" s="158">
        <f t="shared" si="566"/>
        <v>14.714035207667626</v>
      </c>
      <c r="AB526" s="158">
        <f t="shared" si="566"/>
        <v>16.226500891444811</v>
      </c>
      <c r="AC526" s="158">
        <f t="shared" si="566"/>
        <v>19.581152163506204</v>
      </c>
      <c r="AD526" s="158">
        <f t="shared" si="566"/>
        <v>20.476235541351414</v>
      </c>
      <c r="AE526" s="158">
        <f t="shared" si="566"/>
        <v>21.07053988755057</v>
      </c>
      <c r="AF526" s="158">
        <f t="shared" si="566"/>
        <v>24.029399398338501</v>
      </c>
      <c r="AG526" s="158">
        <f t="shared" si="566"/>
        <v>24.224135866936898</v>
      </c>
      <c r="AH526" s="158">
        <f t="shared" si="566"/>
        <v>26.050254518390439</v>
      </c>
      <c r="AI526" s="158">
        <f t="shared" si="566"/>
        <v>27.047280893973479</v>
      </c>
      <c r="AJ526" s="158">
        <f t="shared" si="566"/>
        <v>27.101217383635991</v>
      </c>
      <c r="AK526" s="158">
        <f t="shared" si="566"/>
        <v>27.647119668103219</v>
      </c>
      <c r="AL526" s="158">
        <f t="shared" si="566"/>
        <v>28.322792314397756</v>
      </c>
      <c r="AM526" s="158">
        <f t="shared" si="566"/>
        <v>30.353719676131607</v>
      </c>
    </row>
    <row r="527" spans="2:39" outlineLevel="1">
      <c r="E527" s="110" t="s">
        <v>343</v>
      </c>
      <c r="F527" s="110"/>
      <c r="G527" s="111" t="s">
        <v>160</v>
      </c>
      <c r="J527" s="158">
        <f>J523-J526</f>
        <v>0</v>
      </c>
      <c r="K527" s="158">
        <f t="shared" ref="K527:AM527" si="567">K523-K526</f>
        <v>0</v>
      </c>
      <c r="L527" s="158">
        <f t="shared" si="567"/>
        <v>0</v>
      </c>
      <c r="M527" s="158">
        <f t="shared" si="567"/>
        <v>0</v>
      </c>
      <c r="N527" s="158">
        <f t="shared" si="567"/>
        <v>0</v>
      </c>
      <c r="O527" s="158">
        <f t="shared" si="567"/>
        <v>8.9627093953479928</v>
      </c>
      <c r="P527" s="158">
        <f t="shared" si="567"/>
        <v>11.092434244095756</v>
      </c>
      <c r="Q527" s="158">
        <f t="shared" si="567"/>
        <v>13.646508562364412</v>
      </c>
      <c r="R527" s="158">
        <f t="shared" si="567"/>
        <v>16.293613320182242</v>
      </c>
      <c r="S527" s="158">
        <f t="shared" si="567"/>
        <v>19.120707054958039</v>
      </c>
      <c r="T527" s="158">
        <f t="shared" si="567"/>
        <v>23.542372017579041</v>
      </c>
      <c r="U527" s="158">
        <f t="shared" si="567"/>
        <v>28.927880705764835</v>
      </c>
      <c r="V527" s="158">
        <f t="shared" si="567"/>
        <v>34.887609677439727</v>
      </c>
      <c r="W527" s="158">
        <f t="shared" si="567"/>
        <v>40.911994986587693</v>
      </c>
      <c r="X527" s="158">
        <f t="shared" si="567"/>
        <v>47.350138401947994</v>
      </c>
      <c r="Y527" s="158">
        <f t="shared" si="567"/>
        <v>51.634738950771201</v>
      </c>
      <c r="Z527" s="158">
        <f t="shared" si="567"/>
        <v>55.662740208750961</v>
      </c>
      <c r="AA527" s="158">
        <f t="shared" si="567"/>
        <v>61.131507099897455</v>
      </c>
      <c r="AB527" s="158">
        <f t="shared" si="567"/>
        <v>67.415256280951127</v>
      </c>
      <c r="AC527" s="158">
        <f t="shared" si="567"/>
        <v>81.352621875185577</v>
      </c>
      <c r="AD527" s="158">
        <f t="shared" si="567"/>
        <v>85.071370341903318</v>
      </c>
      <c r="AE527" s="158">
        <f t="shared" si="567"/>
        <v>87.540490460648257</v>
      </c>
      <c r="AF527" s="158">
        <f t="shared" si="567"/>
        <v>99.833484098251716</v>
      </c>
      <c r="AG527" s="158">
        <f t="shared" si="567"/>
        <v>100.64254385954197</v>
      </c>
      <c r="AH527" s="158">
        <f t="shared" si="567"/>
        <v>108.22940794753967</v>
      </c>
      <c r="AI527" s="158">
        <f t="shared" si="567"/>
        <v>112.37169278630221</v>
      </c>
      <c r="AJ527" s="158">
        <f t="shared" si="567"/>
        <v>112.59577943922994</v>
      </c>
      <c r="AK527" s="158">
        <f t="shared" si="567"/>
        <v>114.8638064561402</v>
      </c>
      <c r="AL527" s="158">
        <f t="shared" si="567"/>
        <v>117.67098250208554</v>
      </c>
      <c r="AM527" s="158">
        <f t="shared" si="567"/>
        <v>126.10875288124784</v>
      </c>
    </row>
    <row r="528" spans="2:39" outlineLevel="1">
      <c r="E528" s="153" t="s">
        <v>344</v>
      </c>
      <c r="F528" s="153"/>
      <c r="G528" s="154" t="s">
        <v>345</v>
      </c>
      <c r="H528" s="153"/>
      <c r="I528" s="153"/>
      <c r="J528" s="164">
        <f>J527 / J525 * 1000</f>
        <v>0</v>
      </c>
      <c r="K528" s="164">
        <f t="shared" ref="K528:AM528" si="568">K527 / K525 * 1000</f>
        <v>0</v>
      </c>
      <c r="L528" s="164">
        <f t="shared" si="568"/>
        <v>0</v>
      </c>
      <c r="M528" s="164">
        <f t="shared" si="568"/>
        <v>0</v>
      </c>
      <c r="N528" s="164">
        <f t="shared" si="568"/>
        <v>0</v>
      </c>
      <c r="O528" s="164">
        <f t="shared" si="568"/>
        <v>6.1083005488638937</v>
      </c>
      <c r="P528" s="164">
        <f t="shared" si="568"/>
        <v>7.5004626709687985</v>
      </c>
      <c r="Q528" s="164">
        <f t="shared" si="568"/>
        <v>9.1568869102626387</v>
      </c>
      <c r="R528" s="164">
        <f t="shared" si="568"/>
        <v>10.850834656487908</v>
      </c>
      <c r="S528" s="164">
        <f t="shared" si="568"/>
        <v>12.639282823213934</v>
      </c>
      <c r="T528" s="164">
        <f t="shared" si="568"/>
        <v>15.44627090684163</v>
      </c>
      <c r="U528" s="164">
        <f t="shared" si="568"/>
        <v>18.83844243311329</v>
      </c>
      <c r="V528" s="164">
        <f t="shared" si="568"/>
        <v>22.550414783477731</v>
      </c>
      <c r="W528" s="164">
        <f t="shared" si="568"/>
        <v>26.24755910638094</v>
      </c>
      <c r="X528" s="164">
        <f t="shared" si="568"/>
        <v>30.151884640567424</v>
      </c>
      <c r="Y528" s="164">
        <f t="shared" si="568"/>
        <v>32.635490245501444</v>
      </c>
      <c r="Z528" s="164">
        <f t="shared" si="568"/>
        <v>34.919473161896278</v>
      </c>
      <c r="AA528" s="164">
        <f t="shared" si="568"/>
        <v>38.06476460376787</v>
      </c>
      <c r="AB528" s="164">
        <f t="shared" si="568"/>
        <v>41.664980287300715</v>
      </c>
      <c r="AC528" s="164">
        <f t="shared" si="568"/>
        <v>49.90447489356486</v>
      </c>
      <c r="AD528" s="164">
        <f t="shared" si="568"/>
        <v>51.797203103871063</v>
      </c>
      <c r="AE528" s="164">
        <f t="shared" si="568"/>
        <v>52.903791963443219</v>
      </c>
      <c r="AF528" s="164">
        <f t="shared" si="568"/>
        <v>59.883751493866498</v>
      </c>
      <c r="AG528" s="164">
        <f t="shared" si="568"/>
        <v>59.919657506859451</v>
      </c>
      <c r="AH528" s="164">
        <f t="shared" si="568"/>
        <v>63.956979436643095</v>
      </c>
      <c r="AI528" s="164">
        <f t="shared" si="568"/>
        <v>65.910488484382242</v>
      </c>
      <c r="AJ528" s="164">
        <f t="shared" si="568"/>
        <v>65.550297033657628</v>
      </c>
      <c r="AK528" s="164">
        <f t="shared" si="568"/>
        <v>66.372885978573635</v>
      </c>
      <c r="AL528" s="164">
        <f t="shared" si="568"/>
        <v>67.488818059854623</v>
      </c>
      <c r="AM528" s="164">
        <f t="shared" si="568"/>
        <v>71.789779393966242</v>
      </c>
    </row>
    <row r="529" spans="1:41" outlineLevel="1">
      <c r="E529" s="153" t="s">
        <v>346</v>
      </c>
      <c r="G529" s="154" t="s">
        <v>345</v>
      </c>
      <c r="K529" s="164">
        <f t="shared" ref="K529" si="569">K528-J528</f>
        <v>0</v>
      </c>
      <c r="L529" s="164">
        <f t="shared" ref="L529" si="570">L528-K528</f>
        <v>0</v>
      </c>
      <c r="M529" s="164">
        <f t="shared" ref="M529" si="571">M528-L528</f>
        <v>0</v>
      </c>
      <c r="N529" s="164">
        <f t="shared" ref="N529" si="572">N528-M528</f>
        <v>0</v>
      </c>
      <c r="O529" s="164">
        <f>O528-N528</f>
        <v>6.1083005488638937</v>
      </c>
      <c r="P529" s="164">
        <f>P528-O528</f>
        <v>1.3921621221049048</v>
      </c>
      <c r="Q529" s="164">
        <f>Q528-P528</f>
        <v>1.6564242392938402</v>
      </c>
      <c r="R529" s="164">
        <f>R528-Q528</f>
        <v>1.6939477462252697</v>
      </c>
      <c r="S529" s="164">
        <f t="shared" ref="S529" si="573">S528-R528</f>
        <v>1.7884481667260257</v>
      </c>
      <c r="T529" s="164">
        <f t="shared" ref="T529" si="574">T528-S528</f>
        <v>2.8069880836276955</v>
      </c>
      <c r="U529" s="164">
        <f t="shared" ref="U529" si="575">U528-T528</f>
        <v>3.3921715262716603</v>
      </c>
      <c r="V529" s="164">
        <f t="shared" ref="V529" si="576">V528-U528</f>
        <v>3.7119723503644408</v>
      </c>
      <c r="W529" s="164">
        <f t="shared" ref="W529" si="577">W528-V528</f>
        <v>3.6971443229032097</v>
      </c>
      <c r="X529" s="164">
        <f t="shared" ref="X529" si="578">X528-W528</f>
        <v>3.9043255341864835</v>
      </c>
      <c r="Y529" s="164">
        <f t="shared" ref="Y529" si="579">Y528-X528</f>
        <v>2.4836056049340201</v>
      </c>
      <c r="Z529" s="164">
        <f t="shared" ref="Z529" si="580">Z528-Y528</f>
        <v>2.2839829163948338</v>
      </c>
      <c r="AA529" s="164">
        <f t="shared" ref="AA529" si="581">AA528-Z528</f>
        <v>3.145291441871592</v>
      </c>
      <c r="AB529" s="164">
        <f t="shared" ref="AB529" si="582">AB528-AA528</f>
        <v>3.6002156835328449</v>
      </c>
      <c r="AC529" s="164">
        <f t="shared" ref="AC529" si="583">AC528-AB528</f>
        <v>8.2394946062641452</v>
      </c>
      <c r="AD529" s="164">
        <f t="shared" ref="AD529" si="584">AD528-AC528</f>
        <v>1.8927282103062026</v>
      </c>
      <c r="AE529" s="164">
        <f t="shared" ref="AE529" si="585">AE528-AD528</f>
        <v>1.106588859572156</v>
      </c>
      <c r="AF529" s="164">
        <f t="shared" ref="AF529" si="586">AF528-AE528</f>
        <v>6.9799595304232795</v>
      </c>
      <c r="AG529" s="164">
        <f t="shared" ref="AG529" si="587">AG528-AF528</f>
        <v>3.5906012992953151E-2</v>
      </c>
      <c r="AH529" s="164">
        <f t="shared" ref="AH529" si="588">AH528-AG528</f>
        <v>4.0373219297836442</v>
      </c>
      <c r="AI529" s="164">
        <f t="shared" ref="AI529" si="589">AI528-AH528</f>
        <v>1.9535090477391464</v>
      </c>
      <c r="AJ529" s="164">
        <f t="shared" ref="AJ529" si="590">AJ528-AI528</f>
        <v>-0.36019145072461356</v>
      </c>
      <c r="AK529" s="164">
        <f t="shared" ref="AK529" si="591">AK528-AJ528</f>
        <v>0.82258894491600643</v>
      </c>
      <c r="AL529" s="164">
        <f t="shared" ref="AL529" si="592">AL528-AK528</f>
        <v>1.1159320812809881</v>
      </c>
      <c r="AM529" s="164">
        <f t="shared" ref="AM529" si="593">AM528-AL528</f>
        <v>4.3009613341116193</v>
      </c>
    </row>
    <row r="530" spans="1:41" outlineLevel="1">
      <c r="E530" s="153"/>
      <c r="G530" s="154"/>
      <c r="K530" s="164"/>
      <c r="L530" s="164"/>
      <c r="M530" s="164"/>
      <c r="N530" s="164"/>
      <c r="O530" s="164"/>
      <c r="P530" s="164"/>
      <c r="Q530" s="164"/>
      <c r="R530" s="164"/>
      <c r="S530" s="164"/>
      <c r="T530" s="164"/>
      <c r="U530" s="164"/>
      <c r="V530" s="164"/>
      <c r="W530" s="164"/>
      <c r="X530" s="164"/>
      <c r="Y530" s="164"/>
      <c r="Z530" s="164"/>
      <c r="AA530" s="164"/>
      <c r="AB530" s="164"/>
      <c r="AC530" s="164"/>
      <c r="AD530" s="164"/>
      <c r="AE530" s="164"/>
      <c r="AF530" s="164"/>
      <c r="AG530" s="164"/>
      <c r="AH530" s="164"/>
      <c r="AI530" s="164"/>
      <c r="AJ530" s="164"/>
      <c r="AK530" s="164"/>
      <c r="AL530" s="164"/>
      <c r="AM530" s="164"/>
    </row>
    <row r="531" spans="1:41" outlineLevel="1">
      <c r="B531" s="157" t="s">
        <v>347</v>
      </c>
      <c r="C531" s="157"/>
    </row>
    <row r="532" spans="1:41" outlineLevel="1"/>
    <row r="533" spans="1:41" outlineLevel="1">
      <c r="E533" s="110" t="s">
        <v>348</v>
      </c>
      <c r="G533" s="111" t="s">
        <v>349</v>
      </c>
      <c r="J533" s="158">
        <f>Inputs!J$223/Inputs!J$62 * 1000</f>
        <v>173.30650368657365</v>
      </c>
      <c r="K533" s="158">
        <f>Inputs!K$223/Inputs!K$62 * 1000</f>
        <v>180.76251656432888</v>
      </c>
      <c r="L533" s="158">
        <f>Inputs!L$223/Inputs!L$62 * 1000</f>
        <v>180.31798081416852</v>
      </c>
      <c r="M533" s="158">
        <f>Inputs!M$223/Inputs!M$62 * 1000</f>
        <v>185.77664960800757</v>
      </c>
      <c r="N533" s="158">
        <f>Inputs!N$223/Inputs!N$62 * 1000</f>
        <v>191.21387586617382</v>
      </c>
    </row>
    <row r="534" spans="1:41" outlineLevel="1">
      <c r="E534" s="110" t="s">
        <v>350</v>
      </c>
      <c r="G534" s="111" t="s">
        <v>351</v>
      </c>
      <c r="J534" s="158">
        <f>J$109 * Inputs!$L$36 / Inputs!J$36</f>
        <v>195.45298861382977</v>
      </c>
      <c r="K534" s="158">
        <f>K$109 * Inputs!$L$36 / Inputs!K$36</f>
        <v>196.65182412852309</v>
      </c>
      <c r="L534" s="158">
        <f>L$109 * Inputs!$L$36 / Inputs!L$36</f>
        <v>180.31798081416852</v>
      </c>
      <c r="M534" s="158">
        <f>M$109 * Inputs!$L$36 / Inputs!M$36</f>
        <v>176.25086625086627</v>
      </c>
      <c r="N534" s="158">
        <f>N$109 * Inputs!$L$36 / Inputs!N$36</f>
        <v>180.42388018686452</v>
      </c>
    </row>
    <row r="535" spans="1:41" outlineLevel="1">
      <c r="E535" s="110" t="s">
        <v>352</v>
      </c>
      <c r="G535" s="111" t="s">
        <v>349</v>
      </c>
      <c r="K535" s="165"/>
      <c r="L535" s="165"/>
      <c r="M535" s="165"/>
      <c r="N535" s="165"/>
      <c r="O535" s="158">
        <f>O536*Inputs!O$36/Inputs!$L$36</f>
        <v>197.49797368382275</v>
      </c>
      <c r="P535" s="158">
        <f>P536*Inputs!P$36/Inputs!$L$36</f>
        <v>199.54472382831776</v>
      </c>
      <c r="Q535" s="158">
        <f>Q536*Inputs!Q$36/Inputs!$L$36</f>
        <v>204.15402620008956</v>
      </c>
      <c r="R535" s="158">
        <f>R536*Inputs!R$36/Inputs!$L$36</f>
        <v>210.11070775782821</v>
      </c>
      <c r="S535" s="158">
        <f>S536*Inputs!S$36/Inputs!$L$36</f>
        <v>216.31181210130231</v>
      </c>
      <c r="T535" s="158">
        <f>T536*Inputs!T$36/Inputs!$L$36</f>
        <v>223.86107685108649</v>
      </c>
      <c r="U535" s="158">
        <f>U536*Inputs!U$36/Inputs!$L$36</f>
        <v>232.27252520233247</v>
      </c>
      <c r="V535" s="158">
        <f>V536*Inputs!V$36/Inputs!$L$36</f>
        <v>241.34214172023906</v>
      </c>
      <c r="W535" s="158">
        <f>W536*Inputs!W$36/Inputs!$L$36</f>
        <v>250.63723616558445</v>
      </c>
      <c r="X535" s="158">
        <f>X536*Inputs!X$36/Inputs!$L$36</f>
        <v>260.49213305608168</v>
      </c>
      <c r="Y535" s="158">
        <f>Y536*Inputs!Y$36/Inputs!$L$36</f>
        <v>268.83575949651942</v>
      </c>
      <c r="Z535" s="158">
        <f>Z536*Inputs!Z$36/Inputs!$L$36</f>
        <v>277.15201499568497</v>
      </c>
      <c r="AA535" s="158">
        <f>AA536*Inputs!AA$36/Inputs!$L$36</f>
        <v>286.82408144966161</v>
      </c>
      <c r="AB535" s="158">
        <f>AB536*Inputs!AB$36/Inputs!$L$36</f>
        <v>297.38132220134651</v>
      </c>
      <c r="AC535" s="158">
        <f>AC536*Inputs!AC$36/Inputs!$L$36</f>
        <v>314.58244974827119</v>
      </c>
      <c r="AD535" s="158">
        <f>AD536*Inputs!AD$36/Inputs!$L$36</f>
        <v>323.5108885489721</v>
      </c>
      <c r="AE535" s="158">
        <f>AE536*Inputs!AE$36/Inputs!$L$36</f>
        <v>331.55354501048078</v>
      </c>
      <c r="AF535" s="158">
        <f>AF536*Inputs!AF$36/Inputs!$L$36</f>
        <v>348.30135393457874</v>
      </c>
      <c r="AG535" s="158">
        <f>AG536*Inputs!AG$36/Inputs!$L$36</f>
        <v>355.32046395162484</v>
      </c>
      <c r="AH535" s="158">
        <f>AH536*Inputs!AH$36/Inputs!$L$36</f>
        <v>368.51496687061064</v>
      </c>
      <c r="AI535" s="158">
        <f>AI536*Inputs!AI$36/Inputs!$L$36</f>
        <v>378.88998298322559</v>
      </c>
      <c r="AJ535" s="158">
        <f>AJ536*Inputs!AJ$36/Inputs!$L$36</f>
        <v>385.90268735375389</v>
      </c>
      <c r="AK535" s="158">
        <f>AK536*Inputs!AK$36/Inputs!$L$36</f>
        <v>394.93709094607681</v>
      </c>
      <c r="AL535" s="158">
        <f>AL536*Inputs!AL$36/Inputs!$L$36</f>
        <v>404.65732109426864</v>
      </c>
      <c r="AM535" s="158">
        <f>AM536*Inputs!AM$36/Inputs!$L$36</f>
        <v>419.91114873167129</v>
      </c>
    </row>
    <row r="536" spans="1:41" outlineLevel="1">
      <c r="E536" s="153" t="s">
        <v>353</v>
      </c>
      <c r="F536" s="154"/>
      <c r="G536" s="154" t="s">
        <v>351</v>
      </c>
      <c r="H536" s="153"/>
      <c r="I536" s="153"/>
      <c r="J536" s="153"/>
      <c r="K536" s="345"/>
      <c r="L536" s="345"/>
      <c r="M536" s="345"/>
      <c r="N536" s="345"/>
      <c r="O536" s="164">
        <f>$N534+O528</f>
        <v>186.53218073572842</v>
      </c>
      <c r="P536" s="164">
        <f t="shared" ref="P536:AM536" si="594">$N534+P528</f>
        <v>187.92434285783332</v>
      </c>
      <c r="Q536" s="164">
        <f t="shared" si="594"/>
        <v>189.58076709712716</v>
      </c>
      <c r="R536" s="164">
        <f t="shared" si="594"/>
        <v>191.27471484335243</v>
      </c>
      <c r="S536" s="164">
        <f t="shared" si="594"/>
        <v>193.06316301007845</v>
      </c>
      <c r="T536" s="164">
        <f t="shared" si="594"/>
        <v>195.87015109370614</v>
      </c>
      <c r="U536" s="164">
        <f t="shared" si="594"/>
        <v>199.26232261997782</v>
      </c>
      <c r="V536" s="164">
        <f t="shared" si="594"/>
        <v>202.97429497034224</v>
      </c>
      <c r="W536" s="164">
        <f t="shared" si="594"/>
        <v>206.67143929324547</v>
      </c>
      <c r="X536" s="164">
        <f t="shared" si="594"/>
        <v>210.57576482743195</v>
      </c>
      <c r="Y536" s="164">
        <f t="shared" si="594"/>
        <v>213.05937043236597</v>
      </c>
      <c r="Z536" s="164">
        <f t="shared" si="594"/>
        <v>215.34335334876079</v>
      </c>
      <c r="AA536" s="164">
        <f t="shared" si="594"/>
        <v>218.48864479063241</v>
      </c>
      <c r="AB536" s="164">
        <f t="shared" si="594"/>
        <v>222.08886047416524</v>
      </c>
      <c r="AC536" s="164">
        <f t="shared" si="594"/>
        <v>230.32835508042939</v>
      </c>
      <c r="AD536" s="164">
        <f t="shared" si="594"/>
        <v>232.22108329073558</v>
      </c>
      <c r="AE536" s="164">
        <f t="shared" si="594"/>
        <v>233.32767215030773</v>
      </c>
      <c r="AF536" s="164">
        <f t="shared" si="594"/>
        <v>240.30763168073102</v>
      </c>
      <c r="AG536" s="164">
        <f t="shared" si="594"/>
        <v>240.34353769372399</v>
      </c>
      <c r="AH536" s="164">
        <f t="shared" si="594"/>
        <v>244.3808596235076</v>
      </c>
      <c r="AI536" s="164">
        <f t="shared" si="594"/>
        <v>246.33436867124675</v>
      </c>
      <c r="AJ536" s="164">
        <f t="shared" si="594"/>
        <v>245.97417722052217</v>
      </c>
      <c r="AK536" s="164">
        <f t="shared" si="594"/>
        <v>246.79676616543816</v>
      </c>
      <c r="AL536" s="164">
        <f t="shared" si="594"/>
        <v>247.91269824671915</v>
      </c>
      <c r="AM536" s="164">
        <f t="shared" si="594"/>
        <v>252.21365958083078</v>
      </c>
    </row>
    <row r="538" spans="1:41">
      <c r="A538" s="143" t="s">
        <v>358</v>
      </c>
      <c r="B538" s="143"/>
      <c r="C538" s="143"/>
      <c r="D538" s="143"/>
      <c r="E538" s="143"/>
      <c r="F538" s="145"/>
      <c r="G538" s="145"/>
      <c r="H538" s="143"/>
      <c r="I538" s="143"/>
      <c r="J538" s="143"/>
      <c r="K538" s="143"/>
      <c r="L538" s="143"/>
      <c r="M538" s="143"/>
      <c r="N538" s="143"/>
      <c r="O538" s="143"/>
      <c r="P538" s="143"/>
      <c r="Q538" s="143"/>
      <c r="R538" s="143"/>
      <c r="S538" s="143"/>
      <c r="T538" s="143"/>
      <c r="U538" s="143"/>
      <c r="V538" s="143"/>
      <c r="W538" s="143"/>
      <c r="X538" s="143"/>
      <c r="Y538" s="143"/>
      <c r="Z538" s="143"/>
      <c r="AA538" s="143"/>
      <c r="AB538" s="143"/>
      <c r="AC538" s="143"/>
      <c r="AD538" s="143"/>
      <c r="AE538" s="143"/>
      <c r="AF538" s="143"/>
      <c r="AG538" s="143"/>
      <c r="AH538" s="143"/>
      <c r="AI538" s="143"/>
      <c r="AJ538" s="143"/>
      <c r="AK538" s="143"/>
      <c r="AL538" s="143"/>
      <c r="AM538" s="143"/>
      <c r="AN538" s="143"/>
      <c r="AO538" s="143"/>
    </row>
    <row r="540" spans="1:41" outlineLevel="1">
      <c r="B540" s="157" t="s">
        <v>318</v>
      </c>
    </row>
    <row r="541" spans="1:41" outlineLevel="1"/>
    <row r="542" spans="1:41" outlineLevel="1">
      <c r="E542" s="146" t="str">
        <f>Inputs!E$138</f>
        <v>Enhancement capital expenditure</v>
      </c>
      <c r="F542" s="147"/>
      <c r="G542" s="147" t="str">
        <f>Inputs!G$138</f>
        <v>£m 2022/23p</v>
      </c>
      <c r="H542" s="146"/>
      <c r="I542" s="146"/>
      <c r="J542" s="171">
        <f>Inputs!J$138</f>
        <v>0</v>
      </c>
      <c r="K542" s="171">
        <f>Inputs!K$138</f>
        <v>0</v>
      </c>
      <c r="L542" s="171">
        <f>Inputs!L$138</f>
        <v>0</v>
      </c>
      <c r="M542" s="171">
        <f>Inputs!M$138</f>
        <v>0</v>
      </c>
      <c r="N542" s="171">
        <f>Inputs!N$138</f>
        <v>0</v>
      </c>
      <c r="O542" s="171">
        <f>Inputs!O$138</f>
        <v>0</v>
      </c>
      <c r="P542" s="171">
        <f>Inputs!P$138</f>
        <v>0</v>
      </c>
      <c r="Q542" s="171">
        <f>Inputs!Q$138</f>
        <v>0</v>
      </c>
      <c r="R542" s="171">
        <f>Inputs!R$138</f>
        <v>0</v>
      </c>
      <c r="S542" s="171">
        <f>Inputs!S$138</f>
        <v>0</v>
      </c>
      <c r="T542" s="171">
        <f>Inputs!T$138</f>
        <v>0</v>
      </c>
      <c r="U542" s="171">
        <f>Inputs!U$138</f>
        <v>0</v>
      </c>
      <c r="V542" s="171">
        <f>Inputs!V$138</f>
        <v>0</v>
      </c>
      <c r="W542" s="171">
        <f>Inputs!W$138</f>
        <v>0</v>
      </c>
      <c r="X542" s="171">
        <f>Inputs!X$138</f>
        <v>0</v>
      </c>
      <c r="Y542" s="171">
        <f>Inputs!Y$138</f>
        <v>0</v>
      </c>
      <c r="Z542" s="171">
        <f>Inputs!Z$138</f>
        <v>0</v>
      </c>
      <c r="AA542" s="171">
        <f>Inputs!AA$138</f>
        <v>0</v>
      </c>
      <c r="AB542" s="171">
        <f>Inputs!AB$138</f>
        <v>0</v>
      </c>
      <c r="AC542" s="171">
        <f>Inputs!AC$138</f>
        <v>0</v>
      </c>
      <c r="AD542" s="171">
        <f>Inputs!AD$138</f>
        <v>0</v>
      </c>
      <c r="AE542" s="171">
        <f>Inputs!AE$138</f>
        <v>0</v>
      </c>
      <c r="AF542" s="171">
        <f>Inputs!AF$138</f>
        <v>0</v>
      </c>
      <c r="AG542" s="171">
        <f>Inputs!AG$138</f>
        <v>0</v>
      </c>
      <c r="AH542" s="171">
        <f>Inputs!AH$138</f>
        <v>0</v>
      </c>
      <c r="AI542" s="171">
        <f>Inputs!AI$138</f>
        <v>119.43800000000003</v>
      </c>
      <c r="AJ542" s="171">
        <f>Inputs!AJ$138</f>
        <v>119.43800000000003</v>
      </c>
      <c r="AK542" s="171">
        <f>Inputs!AK$138</f>
        <v>119.43800000000003</v>
      </c>
      <c r="AL542" s="171">
        <f>Inputs!AL$138</f>
        <v>119.43800000000003</v>
      </c>
      <c r="AM542" s="171">
        <f>Inputs!AM$138</f>
        <v>119.43800000000003</v>
      </c>
      <c r="AN542" s="146"/>
    </row>
    <row r="543" spans="1:41" outlineLevel="1">
      <c r="E543" s="163" t="str">
        <f>Inputs!E$142</f>
        <v>Enhancement capital expenditure efficiency factor</v>
      </c>
      <c r="F543" s="163"/>
      <c r="G543" s="150" t="str">
        <f>Inputs!G142</f>
        <v>%</v>
      </c>
      <c r="H543" s="163"/>
      <c r="I543" s="163"/>
      <c r="J543" s="173">
        <f>Inputs!J$142</f>
        <v>100</v>
      </c>
      <c r="K543" s="173">
        <f>Inputs!K$142</f>
        <v>100</v>
      </c>
      <c r="L543" s="173">
        <f>Inputs!L$142</f>
        <v>100</v>
      </c>
      <c r="M543" s="173">
        <f>Inputs!M$142</f>
        <v>100</v>
      </c>
      <c r="N543" s="173">
        <f>Inputs!N$142</f>
        <v>100</v>
      </c>
      <c r="O543" s="173">
        <f>Inputs!O$142</f>
        <v>100</v>
      </c>
      <c r="P543" s="173">
        <f>Inputs!P$142</f>
        <v>100</v>
      </c>
      <c r="Q543" s="173">
        <f>Inputs!Q$142</f>
        <v>100</v>
      </c>
      <c r="R543" s="173">
        <f>Inputs!R$142</f>
        <v>100</v>
      </c>
      <c r="S543" s="173">
        <f>Inputs!S$142</f>
        <v>100</v>
      </c>
      <c r="T543" s="173">
        <f>Inputs!T$142</f>
        <v>100</v>
      </c>
      <c r="U543" s="173">
        <f>Inputs!U$142</f>
        <v>100</v>
      </c>
      <c r="V543" s="173">
        <f>Inputs!V$142</f>
        <v>100</v>
      </c>
      <c r="W543" s="173">
        <f>Inputs!W$142</f>
        <v>100</v>
      </c>
      <c r="X543" s="173">
        <f>Inputs!X$142</f>
        <v>100</v>
      </c>
      <c r="Y543" s="173">
        <f>Inputs!Y$142</f>
        <v>100</v>
      </c>
      <c r="Z543" s="173">
        <f>Inputs!Z$142</f>
        <v>100</v>
      </c>
      <c r="AA543" s="173">
        <f>Inputs!AA$142</f>
        <v>100</v>
      </c>
      <c r="AB543" s="173">
        <f>Inputs!AB$142</f>
        <v>100</v>
      </c>
      <c r="AC543" s="173">
        <f>Inputs!AC$142</f>
        <v>100</v>
      </c>
      <c r="AD543" s="173">
        <f>Inputs!AD$142</f>
        <v>100</v>
      </c>
      <c r="AE543" s="173">
        <f>Inputs!AE$142</f>
        <v>100</v>
      </c>
      <c r="AF543" s="173">
        <f>Inputs!AF$142</f>
        <v>100</v>
      </c>
      <c r="AG543" s="173">
        <f>Inputs!AG$142</f>
        <v>100</v>
      </c>
      <c r="AH543" s="173">
        <f>Inputs!AH$142</f>
        <v>100</v>
      </c>
      <c r="AI543" s="173">
        <f>Inputs!AI$142</f>
        <v>100</v>
      </c>
      <c r="AJ543" s="173">
        <f>Inputs!AJ$142</f>
        <v>100</v>
      </c>
      <c r="AK543" s="173">
        <f>Inputs!AK$142</f>
        <v>100</v>
      </c>
      <c r="AL543" s="173">
        <f>Inputs!AL$142</f>
        <v>100</v>
      </c>
      <c r="AM543" s="173">
        <f>Inputs!AM$142</f>
        <v>100</v>
      </c>
    </row>
    <row r="544" spans="1:41" outlineLevel="1">
      <c r="E544" s="67" t="s">
        <v>319</v>
      </c>
      <c r="F544" s="147"/>
      <c r="G544" s="69" t="s">
        <v>160</v>
      </c>
      <c r="H544" s="67"/>
      <c r="I544" s="67"/>
      <c r="J544" s="295">
        <f t="shared" ref="J544:N544" si="595">J542 * J543 / 100</f>
        <v>0</v>
      </c>
      <c r="K544" s="295">
        <f t="shared" si="595"/>
        <v>0</v>
      </c>
      <c r="L544" s="295">
        <f t="shared" si="595"/>
        <v>0</v>
      </c>
      <c r="M544" s="295">
        <f t="shared" si="595"/>
        <v>0</v>
      </c>
      <c r="N544" s="295">
        <f t="shared" si="595"/>
        <v>0</v>
      </c>
      <c r="O544" s="295">
        <f>O542 * O543 / 100</f>
        <v>0</v>
      </c>
      <c r="P544" s="295">
        <f t="shared" ref="P544:AM544" si="596">P542 * P543 / 100</f>
        <v>0</v>
      </c>
      <c r="Q544" s="295">
        <f t="shared" si="596"/>
        <v>0</v>
      </c>
      <c r="R544" s="295">
        <f t="shared" si="596"/>
        <v>0</v>
      </c>
      <c r="S544" s="295">
        <f t="shared" si="596"/>
        <v>0</v>
      </c>
      <c r="T544" s="295">
        <f t="shared" si="596"/>
        <v>0</v>
      </c>
      <c r="U544" s="295">
        <f t="shared" si="596"/>
        <v>0</v>
      </c>
      <c r="V544" s="295">
        <f t="shared" si="596"/>
        <v>0</v>
      </c>
      <c r="W544" s="295">
        <f t="shared" si="596"/>
        <v>0</v>
      </c>
      <c r="X544" s="295">
        <f t="shared" si="596"/>
        <v>0</v>
      </c>
      <c r="Y544" s="295">
        <f t="shared" si="596"/>
        <v>0</v>
      </c>
      <c r="Z544" s="295">
        <f t="shared" si="596"/>
        <v>0</v>
      </c>
      <c r="AA544" s="295">
        <f t="shared" si="596"/>
        <v>0</v>
      </c>
      <c r="AB544" s="295">
        <f t="shared" si="596"/>
        <v>0</v>
      </c>
      <c r="AC544" s="295">
        <f t="shared" si="596"/>
        <v>0</v>
      </c>
      <c r="AD544" s="295">
        <f t="shared" si="596"/>
        <v>0</v>
      </c>
      <c r="AE544" s="295">
        <f t="shared" si="596"/>
        <v>0</v>
      </c>
      <c r="AF544" s="295">
        <f t="shared" si="596"/>
        <v>0</v>
      </c>
      <c r="AG544" s="295">
        <f t="shared" si="596"/>
        <v>0</v>
      </c>
      <c r="AH544" s="295">
        <f t="shared" si="596"/>
        <v>0</v>
      </c>
      <c r="AI544" s="295">
        <f t="shared" si="596"/>
        <v>119.43800000000003</v>
      </c>
      <c r="AJ544" s="295">
        <f t="shared" si="596"/>
        <v>119.43800000000003</v>
      </c>
      <c r="AK544" s="295">
        <f t="shared" si="596"/>
        <v>119.43800000000003</v>
      </c>
      <c r="AL544" s="295">
        <f t="shared" si="596"/>
        <v>119.43800000000003</v>
      </c>
      <c r="AM544" s="295">
        <f t="shared" si="596"/>
        <v>119.43800000000003</v>
      </c>
      <c r="AN544" s="146"/>
    </row>
    <row r="545" spans="2:41" outlineLevel="1">
      <c r="E545" s="146" t="str">
        <f>Inputs!E$140</f>
        <v>Average asset life of capital assets delivered in year</v>
      </c>
      <c r="F545" s="147"/>
      <c r="G545" s="147" t="str">
        <f>Inputs!G$140</f>
        <v>years</v>
      </c>
      <c r="H545" s="146"/>
      <c r="I545" s="146"/>
      <c r="J545" s="169">
        <f>Inputs!J$140</f>
        <v>0</v>
      </c>
      <c r="K545" s="169">
        <f>Inputs!K$140</f>
        <v>0</v>
      </c>
      <c r="L545" s="169">
        <f>Inputs!L$140</f>
        <v>0</v>
      </c>
      <c r="M545" s="169">
        <f>Inputs!M$140</f>
        <v>0</v>
      </c>
      <c r="N545" s="169">
        <f>Inputs!N$140</f>
        <v>0</v>
      </c>
      <c r="O545" s="169">
        <f>Inputs!O$140</f>
        <v>46.770157128085536</v>
      </c>
      <c r="P545" s="169">
        <f>Inputs!P$140</f>
        <v>54.480117248840905</v>
      </c>
      <c r="Q545" s="169">
        <f>Inputs!Q$140</f>
        <v>63.759901562811876</v>
      </c>
      <c r="R545" s="169">
        <f>Inputs!R$140</f>
        <v>64.339910909047617</v>
      </c>
      <c r="S545" s="169">
        <f>Inputs!S$140</f>
        <v>62.212330183104719</v>
      </c>
      <c r="T545" s="169">
        <f>Inputs!T$140</f>
        <v>43.928017227529217</v>
      </c>
      <c r="U545" s="169">
        <f>Inputs!U$140</f>
        <v>51.01906038842629</v>
      </c>
      <c r="V545" s="169">
        <f>Inputs!V$140</f>
        <v>55.072938707790186</v>
      </c>
      <c r="W545" s="169">
        <f>Inputs!W$140</f>
        <v>52.334825821966731</v>
      </c>
      <c r="X545" s="169">
        <f>Inputs!X$140</f>
        <v>40.514716709555238</v>
      </c>
      <c r="Y545" s="169">
        <f>Inputs!Y$140</f>
        <v>64.414188889371786</v>
      </c>
      <c r="Z545" s="169">
        <f>Inputs!Z$140</f>
        <v>64.395401404145659</v>
      </c>
      <c r="AA545" s="169">
        <f>Inputs!AA$140</f>
        <v>64.376737099870709</v>
      </c>
      <c r="AB545" s="169">
        <f>Inputs!AB$140</f>
        <v>64.358195899556591</v>
      </c>
      <c r="AC545" s="169">
        <f>Inputs!AC$140</f>
        <v>66.145903247022744</v>
      </c>
      <c r="AD545" s="169">
        <f>Inputs!AD$140</f>
        <v>73.813088991241941</v>
      </c>
      <c r="AE545" s="169">
        <f>Inputs!AE$140</f>
        <v>77.787066167201331</v>
      </c>
      <c r="AF545" s="169">
        <f>Inputs!AF$140</f>
        <v>80.109606464668474</v>
      </c>
      <c r="AG545" s="169">
        <f>Inputs!AG$140</f>
        <v>81.067626228164357</v>
      </c>
      <c r="AH545" s="169">
        <f>Inputs!AH$140</f>
        <v>74.152117100902245</v>
      </c>
      <c r="AI545" s="169">
        <f>Inputs!AI$140</f>
        <v>73.591664963527947</v>
      </c>
      <c r="AJ545" s="169">
        <f>Inputs!AJ$140</f>
        <v>73.591664963527947</v>
      </c>
      <c r="AK545" s="169">
        <f>Inputs!AK$140</f>
        <v>72.046966392719682</v>
      </c>
      <c r="AL545" s="169">
        <f>Inputs!AL$140</f>
        <v>72.046966392719682</v>
      </c>
      <c r="AM545" s="169">
        <f>Inputs!AM$140</f>
        <v>72.046966392719682</v>
      </c>
      <c r="AN545" s="146"/>
    </row>
    <row r="546" spans="2:41" outlineLevel="1">
      <c r="E546" s="110" t="s">
        <v>320</v>
      </c>
      <c r="G546" s="69" t="str">
        <f>Inputs!G$54</f>
        <v>£m 2022/23p</v>
      </c>
      <c r="J546" s="296">
        <f t="shared" ref="J546:AM546" si="597">IFERROR(J544/J545,0)</f>
        <v>0</v>
      </c>
      <c r="K546" s="296">
        <f t="shared" si="597"/>
        <v>0</v>
      </c>
      <c r="L546" s="296">
        <f t="shared" si="597"/>
        <v>0</v>
      </c>
      <c r="M546" s="296">
        <f t="shared" si="597"/>
        <v>0</v>
      </c>
      <c r="N546" s="296">
        <f t="shared" si="597"/>
        <v>0</v>
      </c>
      <c r="O546" s="296">
        <f t="shared" si="597"/>
        <v>0</v>
      </c>
      <c r="P546" s="296">
        <f t="shared" si="597"/>
        <v>0</v>
      </c>
      <c r="Q546" s="296">
        <f t="shared" si="597"/>
        <v>0</v>
      </c>
      <c r="R546" s="296">
        <f t="shared" si="597"/>
        <v>0</v>
      </c>
      <c r="S546" s="296">
        <f t="shared" si="597"/>
        <v>0</v>
      </c>
      <c r="T546" s="296">
        <f t="shared" si="597"/>
        <v>0</v>
      </c>
      <c r="U546" s="296">
        <f t="shared" si="597"/>
        <v>0</v>
      </c>
      <c r="V546" s="296">
        <f t="shared" si="597"/>
        <v>0</v>
      </c>
      <c r="W546" s="296">
        <f t="shared" si="597"/>
        <v>0</v>
      </c>
      <c r="X546" s="296">
        <f t="shared" si="597"/>
        <v>0</v>
      </c>
      <c r="Y546" s="296">
        <f t="shared" si="597"/>
        <v>0</v>
      </c>
      <c r="Z546" s="296">
        <f t="shared" si="597"/>
        <v>0</v>
      </c>
      <c r="AA546" s="296">
        <f t="shared" si="597"/>
        <v>0</v>
      </c>
      <c r="AB546" s="296">
        <f t="shared" si="597"/>
        <v>0</v>
      </c>
      <c r="AC546" s="296">
        <f t="shared" si="597"/>
        <v>0</v>
      </c>
      <c r="AD546" s="296">
        <f t="shared" si="597"/>
        <v>0</v>
      </c>
      <c r="AE546" s="296">
        <f t="shared" si="597"/>
        <v>0</v>
      </c>
      <c r="AF546" s="296">
        <f t="shared" si="597"/>
        <v>0</v>
      </c>
      <c r="AG546" s="296">
        <f t="shared" si="597"/>
        <v>0</v>
      </c>
      <c r="AH546" s="296">
        <f t="shared" si="597"/>
        <v>0</v>
      </c>
      <c r="AI546" s="296">
        <f t="shared" si="597"/>
        <v>1.6229827122296192</v>
      </c>
      <c r="AJ546" s="296">
        <f t="shared" si="597"/>
        <v>1.6229827122296192</v>
      </c>
      <c r="AK546" s="296">
        <f t="shared" si="597"/>
        <v>1.6577797231455562</v>
      </c>
      <c r="AL546" s="296">
        <f t="shared" si="597"/>
        <v>1.6577797231455562</v>
      </c>
      <c r="AM546" s="296">
        <f t="shared" si="597"/>
        <v>1.6577797231455562</v>
      </c>
    </row>
    <row r="547" spans="2:41" outlineLevel="1">
      <c r="G547" s="69"/>
      <c r="J547" s="296"/>
      <c r="K547" s="296"/>
      <c r="L547" s="296"/>
      <c r="M547" s="296"/>
      <c r="N547" s="296"/>
      <c r="O547" s="296"/>
      <c r="P547" s="296"/>
      <c r="Q547" s="296"/>
      <c r="R547" s="296"/>
      <c r="S547" s="296"/>
      <c r="T547" s="296"/>
      <c r="U547" s="296"/>
      <c r="V547" s="296"/>
      <c r="W547" s="296"/>
      <c r="X547" s="296"/>
      <c r="Y547" s="296"/>
      <c r="Z547" s="296"/>
      <c r="AA547" s="296"/>
      <c r="AB547" s="296"/>
      <c r="AC547" s="296"/>
      <c r="AD547" s="296"/>
      <c r="AE547" s="296"/>
      <c r="AF547" s="296"/>
      <c r="AG547" s="296"/>
      <c r="AH547" s="296"/>
      <c r="AI547" s="296"/>
      <c r="AJ547" s="296"/>
      <c r="AK547" s="296"/>
      <c r="AL547" s="296"/>
      <c r="AM547" s="296"/>
    </row>
    <row r="548" spans="2:41" outlineLevel="1">
      <c r="B548" s="157" t="s">
        <v>321</v>
      </c>
      <c r="J548" s="167"/>
      <c r="K548" s="167"/>
      <c r="L548" s="167"/>
      <c r="M548" s="167"/>
      <c r="N548" s="167"/>
      <c r="O548" s="167"/>
      <c r="P548" s="167"/>
      <c r="Q548" s="167"/>
      <c r="R548" s="167"/>
      <c r="S548" s="167"/>
      <c r="T548" s="167"/>
      <c r="U548" s="167"/>
      <c r="V548" s="167"/>
      <c r="W548" s="167"/>
      <c r="X548" s="167"/>
      <c r="Y548" s="167"/>
      <c r="Z548" s="167"/>
      <c r="AA548" s="167"/>
      <c r="AB548" s="167"/>
      <c r="AC548" s="167"/>
      <c r="AD548" s="167"/>
      <c r="AE548" s="167"/>
      <c r="AF548" s="167"/>
      <c r="AG548" s="167"/>
      <c r="AH548" s="167"/>
      <c r="AI548" s="167"/>
      <c r="AJ548" s="167"/>
      <c r="AK548" s="167"/>
      <c r="AL548" s="167"/>
      <c r="AM548" s="167"/>
    </row>
    <row r="549" spans="2:41" outlineLevel="1">
      <c r="J549" s="167"/>
      <c r="K549" s="167"/>
      <c r="L549" s="167"/>
      <c r="M549" s="167"/>
      <c r="N549" s="167"/>
      <c r="O549" s="167"/>
      <c r="P549" s="167"/>
      <c r="Q549" s="167"/>
      <c r="R549" s="167"/>
      <c r="S549" s="167"/>
      <c r="T549" s="167"/>
      <c r="U549" s="167"/>
      <c r="V549" s="167"/>
      <c r="W549" s="167"/>
      <c r="X549" s="167"/>
      <c r="Y549" s="167"/>
      <c r="Z549" s="167"/>
      <c r="AA549" s="167"/>
      <c r="AB549" s="167"/>
      <c r="AC549" s="167"/>
      <c r="AD549" s="167"/>
      <c r="AE549" s="167"/>
      <c r="AF549" s="167"/>
      <c r="AG549" s="167"/>
      <c r="AH549" s="167"/>
      <c r="AI549" s="167"/>
      <c r="AJ549" s="167"/>
      <c r="AK549" s="167"/>
      <c r="AL549" s="167"/>
      <c r="AM549" s="167"/>
    </row>
    <row r="550" spans="2:41" outlineLevel="1">
      <c r="E550" s="110" t="str">
        <f>TEXT("Draw down charge for enhancement capital expenditure in " &amp; F550, 0 )</f>
        <v>Draw down charge for enhancement capital expenditure in 2021</v>
      </c>
      <c r="F550" s="147">
        <f>Inputs!$J$4</f>
        <v>2021</v>
      </c>
      <c r="G550" s="69" t="str">
        <f>Inputs!G$54</f>
        <v>£m 2022/23p</v>
      </c>
      <c r="J550" s="149">
        <f t="shared" ref="J550:AM550" si="598">IF(J$4&lt;$F550, 0, IF(J$4 &lt; $F550 + INDEX($J545:$AM545, MATCH($F550, $J$4:$AM$4, 0 ) ), 1, 0 ) ) * INDEX($J546:$AM546,MATCH($F550, $J$4:$AM$4, 0) )</f>
        <v>0</v>
      </c>
      <c r="K550" s="149">
        <f t="shared" si="598"/>
        <v>0</v>
      </c>
      <c r="L550" s="149">
        <f t="shared" si="598"/>
        <v>0</v>
      </c>
      <c r="M550" s="149">
        <f t="shared" si="598"/>
        <v>0</v>
      </c>
      <c r="N550" s="149">
        <f t="shared" si="598"/>
        <v>0</v>
      </c>
      <c r="O550" s="149">
        <f t="shared" si="598"/>
        <v>0</v>
      </c>
      <c r="P550" s="149">
        <f t="shared" si="598"/>
        <v>0</v>
      </c>
      <c r="Q550" s="149">
        <f t="shared" si="598"/>
        <v>0</v>
      </c>
      <c r="R550" s="149">
        <f t="shared" si="598"/>
        <v>0</v>
      </c>
      <c r="S550" s="149">
        <f t="shared" si="598"/>
        <v>0</v>
      </c>
      <c r="T550" s="149">
        <f t="shared" si="598"/>
        <v>0</v>
      </c>
      <c r="U550" s="149">
        <f t="shared" si="598"/>
        <v>0</v>
      </c>
      <c r="V550" s="149">
        <f t="shared" si="598"/>
        <v>0</v>
      </c>
      <c r="W550" s="149">
        <f t="shared" si="598"/>
        <v>0</v>
      </c>
      <c r="X550" s="149">
        <f t="shared" si="598"/>
        <v>0</v>
      </c>
      <c r="Y550" s="149">
        <f t="shared" si="598"/>
        <v>0</v>
      </c>
      <c r="Z550" s="149">
        <f t="shared" si="598"/>
        <v>0</v>
      </c>
      <c r="AA550" s="149">
        <f t="shared" si="598"/>
        <v>0</v>
      </c>
      <c r="AB550" s="149">
        <f t="shared" si="598"/>
        <v>0</v>
      </c>
      <c r="AC550" s="149">
        <f t="shared" si="598"/>
        <v>0</v>
      </c>
      <c r="AD550" s="149">
        <f t="shared" si="598"/>
        <v>0</v>
      </c>
      <c r="AE550" s="149">
        <f t="shared" si="598"/>
        <v>0</v>
      </c>
      <c r="AF550" s="149">
        <f t="shared" si="598"/>
        <v>0</v>
      </c>
      <c r="AG550" s="149">
        <f t="shared" si="598"/>
        <v>0</v>
      </c>
      <c r="AH550" s="149">
        <f t="shared" si="598"/>
        <v>0</v>
      </c>
      <c r="AI550" s="149">
        <f t="shared" si="598"/>
        <v>0</v>
      </c>
      <c r="AJ550" s="149">
        <f t="shared" si="598"/>
        <v>0</v>
      </c>
      <c r="AK550" s="149">
        <f t="shared" si="598"/>
        <v>0</v>
      </c>
      <c r="AL550" s="149">
        <f t="shared" si="598"/>
        <v>0</v>
      </c>
      <c r="AM550" s="149">
        <f t="shared" si="598"/>
        <v>0</v>
      </c>
      <c r="AN550" s="156"/>
      <c r="AO550" s="156"/>
    </row>
    <row r="551" spans="2:41" outlineLevel="1">
      <c r="E551" s="110" t="str">
        <f t="shared" ref="E551:E579" si="599">TEXT("Draw down charge for enhancement capital expenditure in " &amp; F551, 0 )</f>
        <v>Draw down charge for enhancement capital expenditure in 2022</v>
      </c>
      <c r="F551" s="147">
        <f>Inputs!$K$4</f>
        <v>2022</v>
      </c>
      <c r="G551" s="69" t="str">
        <f>Inputs!G$54</f>
        <v>£m 2022/23p</v>
      </c>
      <c r="J551" s="149">
        <f t="shared" ref="J551:AM551" si="600">IF(J$4&lt;$F551, 0, IF(J$4 &lt; $F551 + INDEX($J545:$AM545, MATCH($F551, $J$4:$AM$4, 0 ) ), 1, 0 ) ) * INDEX($J546:$AM546,MATCH($F551, $J$4:$AM$4, 0) )</f>
        <v>0</v>
      </c>
      <c r="K551" s="149">
        <f t="shared" si="600"/>
        <v>0</v>
      </c>
      <c r="L551" s="149">
        <f t="shared" si="600"/>
        <v>0</v>
      </c>
      <c r="M551" s="149">
        <f t="shared" si="600"/>
        <v>0</v>
      </c>
      <c r="N551" s="149">
        <f t="shared" si="600"/>
        <v>0</v>
      </c>
      <c r="O551" s="149">
        <f t="shared" si="600"/>
        <v>0</v>
      </c>
      <c r="P551" s="149">
        <f t="shared" si="600"/>
        <v>0</v>
      </c>
      <c r="Q551" s="149">
        <f t="shared" si="600"/>
        <v>0</v>
      </c>
      <c r="R551" s="149">
        <f t="shared" si="600"/>
        <v>0</v>
      </c>
      <c r="S551" s="149">
        <f t="shared" si="600"/>
        <v>0</v>
      </c>
      <c r="T551" s="149">
        <f t="shared" si="600"/>
        <v>0</v>
      </c>
      <c r="U551" s="149">
        <f t="shared" si="600"/>
        <v>0</v>
      </c>
      <c r="V551" s="149">
        <f t="shared" si="600"/>
        <v>0</v>
      </c>
      <c r="W551" s="149">
        <f t="shared" si="600"/>
        <v>0</v>
      </c>
      <c r="X551" s="149">
        <f t="shared" si="600"/>
        <v>0</v>
      </c>
      <c r="Y551" s="149">
        <f t="shared" si="600"/>
        <v>0</v>
      </c>
      <c r="Z551" s="149">
        <f t="shared" si="600"/>
        <v>0</v>
      </c>
      <c r="AA551" s="149">
        <f t="shared" si="600"/>
        <v>0</v>
      </c>
      <c r="AB551" s="149">
        <f t="shared" si="600"/>
        <v>0</v>
      </c>
      <c r="AC551" s="149">
        <f t="shared" si="600"/>
        <v>0</v>
      </c>
      <c r="AD551" s="149">
        <f t="shared" si="600"/>
        <v>0</v>
      </c>
      <c r="AE551" s="149">
        <f t="shared" si="600"/>
        <v>0</v>
      </c>
      <c r="AF551" s="149">
        <f t="shared" si="600"/>
        <v>0</v>
      </c>
      <c r="AG551" s="149">
        <f t="shared" si="600"/>
        <v>0</v>
      </c>
      <c r="AH551" s="149">
        <f t="shared" si="600"/>
        <v>0</v>
      </c>
      <c r="AI551" s="149">
        <f t="shared" si="600"/>
        <v>0</v>
      </c>
      <c r="AJ551" s="149">
        <f t="shared" si="600"/>
        <v>0</v>
      </c>
      <c r="AK551" s="149">
        <f t="shared" si="600"/>
        <v>0</v>
      </c>
      <c r="AL551" s="149">
        <f t="shared" si="600"/>
        <v>0</v>
      </c>
      <c r="AM551" s="149">
        <f t="shared" si="600"/>
        <v>0</v>
      </c>
      <c r="AN551" s="156"/>
      <c r="AO551" s="156"/>
    </row>
    <row r="552" spans="2:41" outlineLevel="1">
      <c r="E552" s="110" t="str">
        <f t="shared" si="599"/>
        <v>Draw down charge for enhancement capital expenditure in 2023</v>
      </c>
      <c r="F552" s="147">
        <f>Inputs!$L$4</f>
        <v>2023</v>
      </c>
      <c r="G552" s="69" t="str">
        <f>Inputs!G$54</f>
        <v>£m 2022/23p</v>
      </c>
      <c r="J552" s="149">
        <f t="shared" ref="J552:AM552" si="601">IF(J$4&lt;$F552, 0, IF(J$4 &lt; $F552 + INDEX($J545:$AM545, MATCH($F552, $J$4:$AM$4, 0 ) ), 1, 0 ) ) * INDEX($J546:$AM546,MATCH($F552, $J$4:$AM$4, 0) )</f>
        <v>0</v>
      </c>
      <c r="K552" s="149">
        <f t="shared" si="601"/>
        <v>0</v>
      </c>
      <c r="L552" s="149">
        <f t="shared" si="601"/>
        <v>0</v>
      </c>
      <c r="M552" s="149">
        <f t="shared" si="601"/>
        <v>0</v>
      </c>
      <c r="N552" s="149">
        <f t="shared" si="601"/>
        <v>0</v>
      </c>
      <c r="O552" s="149">
        <f t="shared" si="601"/>
        <v>0</v>
      </c>
      <c r="P552" s="149">
        <f t="shared" si="601"/>
        <v>0</v>
      </c>
      <c r="Q552" s="149">
        <f t="shared" si="601"/>
        <v>0</v>
      </c>
      <c r="R552" s="149">
        <f t="shared" si="601"/>
        <v>0</v>
      </c>
      <c r="S552" s="149">
        <f t="shared" si="601"/>
        <v>0</v>
      </c>
      <c r="T552" s="149">
        <f t="shared" si="601"/>
        <v>0</v>
      </c>
      <c r="U552" s="149">
        <f t="shared" si="601"/>
        <v>0</v>
      </c>
      <c r="V552" s="149">
        <f t="shared" si="601"/>
        <v>0</v>
      </c>
      <c r="W552" s="149">
        <f t="shared" si="601"/>
        <v>0</v>
      </c>
      <c r="X552" s="149">
        <f t="shared" si="601"/>
        <v>0</v>
      </c>
      <c r="Y552" s="149">
        <f t="shared" si="601"/>
        <v>0</v>
      </c>
      <c r="Z552" s="149">
        <f t="shared" si="601"/>
        <v>0</v>
      </c>
      <c r="AA552" s="149">
        <f t="shared" si="601"/>
        <v>0</v>
      </c>
      <c r="AB552" s="149">
        <f t="shared" si="601"/>
        <v>0</v>
      </c>
      <c r="AC552" s="149">
        <f t="shared" si="601"/>
        <v>0</v>
      </c>
      <c r="AD552" s="149">
        <f t="shared" si="601"/>
        <v>0</v>
      </c>
      <c r="AE552" s="149">
        <f t="shared" si="601"/>
        <v>0</v>
      </c>
      <c r="AF552" s="149">
        <f t="shared" si="601"/>
        <v>0</v>
      </c>
      <c r="AG552" s="149">
        <f t="shared" si="601"/>
        <v>0</v>
      </c>
      <c r="AH552" s="149">
        <f t="shared" si="601"/>
        <v>0</v>
      </c>
      <c r="AI552" s="149">
        <f t="shared" si="601"/>
        <v>0</v>
      </c>
      <c r="AJ552" s="149">
        <f t="shared" si="601"/>
        <v>0</v>
      </c>
      <c r="AK552" s="149">
        <f t="shared" si="601"/>
        <v>0</v>
      </c>
      <c r="AL552" s="149">
        <f t="shared" si="601"/>
        <v>0</v>
      </c>
      <c r="AM552" s="149">
        <f t="shared" si="601"/>
        <v>0</v>
      </c>
      <c r="AN552" s="156"/>
      <c r="AO552" s="156"/>
    </row>
    <row r="553" spans="2:41" outlineLevel="1">
      <c r="E553" s="110" t="str">
        <f t="shared" si="599"/>
        <v>Draw down charge for enhancement capital expenditure in 2024</v>
      </c>
      <c r="F553" s="147">
        <f>Inputs!$M$4</f>
        <v>2024</v>
      </c>
      <c r="G553" s="69" t="str">
        <f>Inputs!G$54</f>
        <v>£m 2022/23p</v>
      </c>
      <c r="J553" s="149">
        <f t="shared" ref="J553:AM553" si="602">IF(J$4&lt;$F553, 0, IF(J$4 &lt; $F553 + INDEX($J545:$AM545, MATCH($F553, $J$4:$AM$4, 0 ) ), 1, 0 ) ) * INDEX($J546:$AM546,MATCH($F553, $J$4:$AM$4, 0) )</f>
        <v>0</v>
      </c>
      <c r="K553" s="149">
        <f t="shared" si="602"/>
        <v>0</v>
      </c>
      <c r="L553" s="149">
        <f t="shared" si="602"/>
        <v>0</v>
      </c>
      <c r="M553" s="149">
        <f t="shared" si="602"/>
        <v>0</v>
      </c>
      <c r="N553" s="149">
        <f t="shared" si="602"/>
        <v>0</v>
      </c>
      <c r="O553" s="149">
        <f t="shared" si="602"/>
        <v>0</v>
      </c>
      <c r="P553" s="149">
        <f t="shared" si="602"/>
        <v>0</v>
      </c>
      <c r="Q553" s="149">
        <f t="shared" si="602"/>
        <v>0</v>
      </c>
      <c r="R553" s="149">
        <f t="shared" si="602"/>
        <v>0</v>
      </c>
      <c r="S553" s="149">
        <f t="shared" si="602"/>
        <v>0</v>
      </c>
      <c r="T553" s="149">
        <f t="shared" si="602"/>
        <v>0</v>
      </c>
      <c r="U553" s="149">
        <f t="shared" si="602"/>
        <v>0</v>
      </c>
      <c r="V553" s="149">
        <f t="shared" si="602"/>
        <v>0</v>
      </c>
      <c r="W553" s="149">
        <f t="shared" si="602"/>
        <v>0</v>
      </c>
      <c r="X553" s="149">
        <f t="shared" si="602"/>
        <v>0</v>
      </c>
      <c r="Y553" s="149">
        <f t="shared" si="602"/>
        <v>0</v>
      </c>
      <c r="Z553" s="149">
        <f t="shared" si="602"/>
        <v>0</v>
      </c>
      <c r="AA553" s="149">
        <f t="shared" si="602"/>
        <v>0</v>
      </c>
      <c r="AB553" s="149">
        <f t="shared" si="602"/>
        <v>0</v>
      </c>
      <c r="AC553" s="149">
        <f t="shared" si="602"/>
        <v>0</v>
      </c>
      <c r="AD553" s="149">
        <f t="shared" si="602"/>
        <v>0</v>
      </c>
      <c r="AE553" s="149">
        <f t="shared" si="602"/>
        <v>0</v>
      </c>
      <c r="AF553" s="149">
        <f t="shared" si="602"/>
        <v>0</v>
      </c>
      <c r="AG553" s="149">
        <f t="shared" si="602"/>
        <v>0</v>
      </c>
      <c r="AH553" s="149">
        <f t="shared" si="602"/>
        <v>0</v>
      </c>
      <c r="AI553" s="149">
        <f t="shared" si="602"/>
        <v>0</v>
      </c>
      <c r="AJ553" s="149">
        <f t="shared" si="602"/>
        <v>0</v>
      </c>
      <c r="AK553" s="149">
        <f t="shared" si="602"/>
        <v>0</v>
      </c>
      <c r="AL553" s="149">
        <f t="shared" si="602"/>
        <v>0</v>
      </c>
      <c r="AM553" s="149">
        <f t="shared" si="602"/>
        <v>0</v>
      </c>
      <c r="AN553" s="156"/>
      <c r="AO553" s="156"/>
    </row>
    <row r="554" spans="2:41" outlineLevel="1">
      <c r="E554" s="110" t="str">
        <f t="shared" si="599"/>
        <v>Draw down charge for enhancement capital expenditure in 2025</v>
      </c>
      <c r="F554" s="147">
        <f>Inputs!$N$4</f>
        <v>2025</v>
      </c>
      <c r="G554" s="69" t="str">
        <f>Inputs!G$54</f>
        <v>£m 2022/23p</v>
      </c>
      <c r="J554" s="149">
        <f t="shared" ref="J554:AM554" si="603">IF(J$4&lt;$F554, 0, IF(J$4 &lt; $F554 + INDEX($J545:$AM545, MATCH($F554, $J$4:$AM$4, 0 ) ), 1, 0 ) ) * INDEX($J546:$AM546,MATCH($F554, $J$4:$AM$4, 0) )</f>
        <v>0</v>
      </c>
      <c r="K554" s="149">
        <f t="shared" si="603"/>
        <v>0</v>
      </c>
      <c r="L554" s="149">
        <f t="shared" si="603"/>
        <v>0</v>
      </c>
      <c r="M554" s="149">
        <f t="shared" si="603"/>
        <v>0</v>
      </c>
      <c r="N554" s="149">
        <f t="shared" si="603"/>
        <v>0</v>
      </c>
      <c r="O554" s="149">
        <f t="shared" si="603"/>
        <v>0</v>
      </c>
      <c r="P554" s="149">
        <f t="shared" si="603"/>
        <v>0</v>
      </c>
      <c r="Q554" s="149">
        <f t="shared" si="603"/>
        <v>0</v>
      </c>
      <c r="R554" s="149">
        <f t="shared" si="603"/>
        <v>0</v>
      </c>
      <c r="S554" s="149">
        <f t="shared" si="603"/>
        <v>0</v>
      </c>
      <c r="T554" s="149">
        <f t="shared" si="603"/>
        <v>0</v>
      </c>
      <c r="U554" s="149">
        <f t="shared" si="603"/>
        <v>0</v>
      </c>
      <c r="V554" s="149">
        <f t="shared" si="603"/>
        <v>0</v>
      </c>
      <c r="W554" s="149">
        <f t="shared" si="603"/>
        <v>0</v>
      </c>
      <c r="X554" s="149">
        <f t="shared" si="603"/>
        <v>0</v>
      </c>
      <c r="Y554" s="149">
        <f t="shared" si="603"/>
        <v>0</v>
      </c>
      <c r="Z554" s="149">
        <f t="shared" si="603"/>
        <v>0</v>
      </c>
      <c r="AA554" s="149">
        <f t="shared" si="603"/>
        <v>0</v>
      </c>
      <c r="AB554" s="149">
        <f t="shared" si="603"/>
        <v>0</v>
      </c>
      <c r="AC554" s="149">
        <f t="shared" si="603"/>
        <v>0</v>
      </c>
      <c r="AD554" s="149">
        <f t="shared" si="603"/>
        <v>0</v>
      </c>
      <c r="AE554" s="149">
        <f t="shared" si="603"/>
        <v>0</v>
      </c>
      <c r="AF554" s="149">
        <f t="shared" si="603"/>
        <v>0</v>
      </c>
      <c r="AG554" s="149">
        <f t="shared" si="603"/>
        <v>0</v>
      </c>
      <c r="AH554" s="149">
        <f t="shared" si="603"/>
        <v>0</v>
      </c>
      <c r="AI554" s="149">
        <f t="shared" si="603"/>
        <v>0</v>
      </c>
      <c r="AJ554" s="149">
        <f t="shared" si="603"/>
        <v>0</v>
      </c>
      <c r="AK554" s="149">
        <f t="shared" si="603"/>
        <v>0</v>
      </c>
      <c r="AL554" s="149">
        <f t="shared" si="603"/>
        <v>0</v>
      </c>
      <c r="AM554" s="149">
        <f t="shared" si="603"/>
        <v>0</v>
      </c>
      <c r="AN554" s="156"/>
      <c r="AO554" s="156"/>
    </row>
    <row r="555" spans="2:41" outlineLevel="1">
      <c r="E555" s="110" t="str">
        <f t="shared" si="599"/>
        <v>Draw down charge for enhancement capital expenditure in 2026</v>
      </c>
      <c r="F555" s="147">
        <f>Inputs!$O$4</f>
        <v>2026</v>
      </c>
      <c r="G555" s="69" t="str">
        <f>Inputs!G$54</f>
        <v>£m 2022/23p</v>
      </c>
      <c r="J555" s="149">
        <f t="shared" ref="J555:AM555" si="604">IF(J$4&lt;$F555, 0, IF(J$4 &lt; $F555 + INDEX($J545:$AM545, MATCH($F555, $J$4:$AM$4, 0 ) ), 1, 0 ) ) * INDEX($J546:$AM546,MATCH($F555, $J$4:$AM$4, 0) )</f>
        <v>0</v>
      </c>
      <c r="K555" s="149">
        <f t="shared" si="604"/>
        <v>0</v>
      </c>
      <c r="L555" s="149">
        <f t="shared" si="604"/>
        <v>0</v>
      </c>
      <c r="M555" s="149">
        <f t="shared" si="604"/>
        <v>0</v>
      </c>
      <c r="N555" s="149">
        <f t="shared" si="604"/>
        <v>0</v>
      </c>
      <c r="O555" s="149">
        <f t="shared" si="604"/>
        <v>0</v>
      </c>
      <c r="P555" s="149">
        <f t="shared" si="604"/>
        <v>0</v>
      </c>
      <c r="Q555" s="149">
        <f t="shared" si="604"/>
        <v>0</v>
      </c>
      <c r="R555" s="149">
        <f t="shared" si="604"/>
        <v>0</v>
      </c>
      <c r="S555" s="149">
        <f t="shared" si="604"/>
        <v>0</v>
      </c>
      <c r="T555" s="149">
        <f t="shared" si="604"/>
        <v>0</v>
      </c>
      <c r="U555" s="149">
        <f t="shared" si="604"/>
        <v>0</v>
      </c>
      <c r="V555" s="149">
        <f t="shared" si="604"/>
        <v>0</v>
      </c>
      <c r="W555" s="149">
        <f t="shared" si="604"/>
        <v>0</v>
      </c>
      <c r="X555" s="149">
        <f t="shared" si="604"/>
        <v>0</v>
      </c>
      <c r="Y555" s="149">
        <f t="shared" si="604"/>
        <v>0</v>
      </c>
      <c r="Z555" s="149">
        <f t="shared" si="604"/>
        <v>0</v>
      </c>
      <c r="AA555" s="149">
        <f t="shared" si="604"/>
        <v>0</v>
      </c>
      <c r="AB555" s="149">
        <f t="shared" si="604"/>
        <v>0</v>
      </c>
      <c r="AC555" s="149">
        <f t="shared" si="604"/>
        <v>0</v>
      </c>
      <c r="AD555" s="149">
        <f t="shared" si="604"/>
        <v>0</v>
      </c>
      <c r="AE555" s="149">
        <f t="shared" si="604"/>
        <v>0</v>
      </c>
      <c r="AF555" s="149">
        <f t="shared" si="604"/>
        <v>0</v>
      </c>
      <c r="AG555" s="149">
        <f t="shared" si="604"/>
        <v>0</v>
      </c>
      <c r="AH555" s="149">
        <f t="shared" si="604"/>
        <v>0</v>
      </c>
      <c r="AI555" s="149">
        <f t="shared" si="604"/>
        <v>0</v>
      </c>
      <c r="AJ555" s="149">
        <f t="shared" si="604"/>
        <v>0</v>
      </c>
      <c r="AK555" s="149">
        <f t="shared" si="604"/>
        <v>0</v>
      </c>
      <c r="AL555" s="149">
        <f t="shared" si="604"/>
        <v>0</v>
      </c>
      <c r="AM555" s="149">
        <f t="shared" si="604"/>
        <v>0</v>
      </c>
      <c r="AN555" s="156"/>
      <c r="AO555" s="156"/>
    </row>
    <row r="556" spans="2:41" outlineLevel="1">
      <c r="E556" s="110" t="str">
        <f t="shared" si="599"/>
        <v>Draw down charge for enhancement capital expenditure in 2027</v>
      </c>
      <c r="F556" s="147">
        <f>Inputs!$P$4</f>
        <v>2027</v>
      </c>
      <c r="G556" s="69" t="str">
        <f>Inputs!G$54</f>
        <v>£m 2022/23p</v>
      </c>
      <c r="J556" s="149">
        <f t="shared" ref="J556:AM556" si="605">IF(J$4&lt;$F556, 0, IF(J$4 &lt; $F556 + INDEX($J545:$AM545, MATCH($F556, $J$4:$AM$4, 0 ) ), 1, 0 ) ) * INDEX($J546:$AM546,MATCH($F556, $J$4:$AM$4, 0) )</f>
        <v>0</v>
      </c>
      <c r="K556" s="149">
        <f t="shared" si="605"/>
        <v>0</v>
      </c>
      <c r="L556" s="149">
        <f t="shared" si="605"/>
        <v>0</v>
      </c>
      <c r="M556" s="149">
        <f t="shared" si="605"/>
        <v>0</v>
      </c>
      <c r="N556" s="149">
        <f t="shared" si="605"/>
        <v>0</v>
      </c>
      <c r="O556" s="149">
        <f t="shared" si="605"/>
        <v>0</v>
      </c>
      <c r="P556" s="149">
        <f t="shared" si="605"/>
        <v>0</v>
      </c>
      <c r="Q556" s="149">
        <f t="shared" si="605"/>
        <v>0</v>
      </c>
      <c r="R556" s="149">
        <f t="shared" si="605"/>
        <v>0</v>
      </c>
      <c r="S556" s="149">
        <f t="shared" si="605"/>
        <v>0</v>
      </c>
      <c r="T556" s="149">
        <f t="shared" si="605"/>
        <v>0</v>
      </c>
      <c r="U556" s="149">
        <f t="shared" si="605"/>
        <v>0</v>
      </c>
      <c r="V556" s="149">
        <f t="shared" si="605"/>
        <v>0</v>
      </c>
      <c r="W556" s="149">
        <f t="shared" si="605"/>
        <v>0</v>
      </c>
      <c r="X556" s="149">
        <f t="shared" si="605"/>
        <v>0</v>
      </c>
      <c r="Y556" s="149">
        <f t="shared" si="605"/>
        <v>0</v>
      </c>
      <c r="Z556" s="149">
        <f t="shared" si="605"/>
        <v>0</v>
      </c>
      <c r="AA556" s="149">
        <f t="shared" si="605"/>
        <v>0</v>
      </c>
      <c r="AB556" s="149">
        <f t="shared" si="605"/>
        <v>0</v>
      </c>
      <c r="AC556" s="149">
        <f t="shared" si="605"/>
        <v>0</v>
      </c>
      <c r="AD556" s="149">
        <f t="shared" si="605"/>
        <v>0</v>
      </c>
      <c r="AE556" s="149">
        <f t="shared" si="605"/>
        <v>0</v>
      </c>
      <c r="AF556" s="149">
        <f t="shared" si="605"/>
        <v>0</v>
      </c>
      <c r="AG556" s="149">
        <f t="shared" si="605"/>
        <v>0</v>
      </c>
      <c r="AH556" s="149">
        <f t="shared" si="605"/>
        <v>0</v>
      </c>
      <c r="AI556" s="149">
        <f t="shared" si="605"/>
        <v>0</v>
      </c>
      <c r="AJ556" s="149">
        <f t="shared" si="605"/>
        <v>0</v>
      </c>
      <c r="AK556" s="149">
        <f t="shared" si="605"/>
        <v>0</v>
      </c>
      <c r="AL556" s="149">
        <f t="shared" si="605"/>
        <v>0</v>
      </c>
      <c r="AM556" s="149">
        <f t="shared" si="605"/>
        <v>0</v>
      </c>
      <c r="AN556" s="156"/>
      <c r="AO556" s="156"/>
    </row>
    <row r="557" spans="2:41" outlineLevel="1">
      <c r="E557" s="110" t="str">
        <f t="shared" si="599"/>
        <v>Draw down charge for enhancement capital expenditure in 2028</v>
      </c>
      <c r="F557" s="147">
        <f>Inputs!$Q$4</f>
        <v>2028</v>
      </c>
      <c r="G557" s="69" t="str">
        <f>Inputs!G$54</f>
        <v>£m 2022/23p</v>
      </c>
      <c r="J557" s="149">
        <f t="shared" ref="J557:AM557" si="606">IF(J$4&lt;$F557, 0, IF(J$4 &lt; $F557 + INDEX($J545:$AM545, MATCH($F557, $J$4:$AM$4, 0 ) ), 1, 0 ) ) * INDEX($J546:$AM546,MATCH($F557, $J$4:$AM$4, 0) )</f>
        <v>0</v>
      </c>
      <c r="K557" s="149">
        <f t="shared" si="606"/>
        <v>0</v>
      </c>
      <c r="L557" s="149">
        <f t="shared" si="606"/>
        <v>0</v>
      </c>
      <c r="M557" s="149">
        <f t="shared" si="606"/>
        <v>0</v>
      </c>
      <c r="N557" s="149">
        <f t="shared" si="606"/>
        <v>0</v>
      </c>
      <c r="O557" s="149">
        <f t="shared" si="606"/>
        <v>0</v>
      </c>
      <c r="P557" s="149">
        <f t="shared" si="606"/>
        <v>0</v>
      </c>
      <c r="Q557" s="149">
        <f t="shared" si="606"/>
        <v>0</v>
      </c>
      <c r="R557" s="149">
        <f t="shared" si="606"/>
        <v>0</v>
      </c>
      <c r="S557" s="149">
        <f t="shared" si="606"/>
        <v>0</v>
      </c>
      <c r="T557" s="149">
        <f t="shared" si="606"/>
        <v>0</v>
      </c>
      <c r="U557" s="149">
        <f t="shared" si="606"/>
        <v>0</v>
      </c>
      <c r="V557" s="149">
        <f t="shared" si="606"/>
        <v>0</v>
      </c>
      <c r="W557" s="149">
        <f t="shared" si="606"/>
        <v>0</v>
      </c>
      <c r="X557" s="149">
        <f t="shared" si="606"/>
        <v>0</v>
      </c>
      <c r="Y557" s="149">
        <f t="shared" si="606"/>
        <v>0</v>
      </c>
      <c r="Z557" s="149">
        <f t="shared" si="606"/>
        <v>0</v>
      </c>
      <c r="AA557" s="149">
        <f t="shared" si="606"/>
        <v>0</v>
      </c>
      <c r="AB557" s="149">
        <f t="shared" si="606"/>
        <v>0</v>
      </c>
      <c r="AC557" s="149">
        <f t="shared" si="606"/>
        <v>0</v>
      </c>
      <c r="AD557" s="149">
        <f t="shared" si="606"/>
        <v>0</v>
      </c>
      <c r="AE557" s="149">
        <f t="shared" si="606"/>
        <v>0</v>
      </c>
      <c r="AF557" s="149">
        <f t="shared" si="606"/>
        <v>0</v>
      </c>
      <c r="AG557" s="149">
        <f t="shared" si="606"/>
        <v>0</v>
      </c>
      <c r="AH557" s="149">
        <f t="shared" si="606"/>
        <v>0</v>
      </c>
      <c r="AI557" s="149">
        <f t="shared" si="606"/>
        <v>0</v>
      </c>
      <c r="AJ557" s="149">
        <f t="shared" si="606"/>
        <v>0</v>
      </c>
      <c r="AK557" s="149">
        <f t="shared" si="606"/>
        <v>0</v>
      </c>
      <c r="AL557" s="149">
        <f t="shared" si="606"/>
        <v>0</v>
      </c>
      <c r="AM557" s="149">
        <f t="shared" si="606"/>
        <v>0</v>
      </c>
      <c r="AN557" s="156"/>
      <c r="AO557" s="156"/>
    </row>
    <row r="558" spans="2:41" outlineLevel="1">
      <c r="E558" s="110" t="str">
        <f t="shared" si="599"/>
        <v>Draw down charge for enhancement capital expenditure in 2029</v>
      </c>
      <c r="F558" s="147">
        <f>Inputs!$R$4</f>
        <v>2029</v>
      </c>
      <c r="G558" s="69" t="str">
        <f>Inputs!G$54</f>
        <v>£m 2022/23p</v>
      </c>
      <c r="J558" s="149">
        <f t="shared" ref="J558:AM558" si="607">IF(J$4&lt;$F558, 0, IF(J$4 &lt; $F558 + INDEX($J545:$AM545, MATCH($F558, $J$4:$AM$4, 0 ) ), 1, 0 ) ) * INDEX($J546:$AM546,MATCH($F558, $J$4:$AM$4, 0) )</f>
        <v>0</v>
      </c>
      <c r="K558" s="149">
        <f t="shared" si="607"/>
        <v>0</v>
      </c>
      <c r="L558" s="149">
        <f t="shared" si="607"/>
        <v>0</v>
      </c>
      <c r="M558" s="149">
        <f t="shared" si="607"/>
        <v>0</v>
      </c>
      <c r="N558" s="149">
        <f t="shared" si="607"/>
        <v>0</v>
      </c>
      <c r="O558" s="149">
        <f t="shared" si="607"/>
        <v>0</v>
      </c>
      <c r="P558" s="149">
        <f t="shared" si="607"/>
        <v>0</v>
      </c>
      <c r="Q558" s="149">
        <f t="shared" si="607"/>
        <v>0</v>
      </c>
      <c r="R558" s="149">
        <f t="shared" si="607"/>
        <v>0</v>
      </c>
      <c r="S558" s="149">
        <f t="shared" si="607"/>
        <v>0</v>
      </c>
      <c r="T558" s="149">
        <f t="shared" si="607"/>
        <v>0</v>
      </c>
      <c r="U558" s="149">
        <f t="shared" si="607"/>
        <v>0</v>
      </c>
      <c r="V558" s="149">
        <f t="shared" si="607"/>
        <v>0</v>
      </c>
      <c r="W558" s="149">
        <f t="shared" si="607"/>
        <v>0</v>
      </c>
      <c r="X558" s="149">
        <f t="shared" si="607"/>
        <v>0</v>
      </c>
      <c r="Y558" s="149">
        <f t="shared" si="607"/>
        <v>0</v>
      </c>
      <c r="Z558" s="149">
        <f t="shared" si="607"/>
        <v>0</v>
      </c>
      <c r="AA558" s="149">
        <f t="shared" si="607"/>
        <v>0</v>
      </c>
      <c r="AB558" s="149">
        <f t="shared" si="607"/>
        <v>0</v>
      </c>
      <c r="AC558" s="149">
        <f t="shared" si="607"/>
        <v>0</v>
      </c>
      <c r="AD558" s="149">
        <f t="shared" si="607"/>
        <v>0</v>
      </c>
      <c r="AE558" s="149">
        <f t="shared" si="607"/>
        <v>0</v>
      </c>
      <c r="AF558" s="149">
        <f t="shared" si="607"/>
        <v>0</v>
      </c>
      <c r="AG558" s="149">
        <f t="shared" si="607"/>
        <v>0</v>
      </c>
      <c r="AH558" s="149">
        <f t="shared" si="607"/>
        <v>0</v>
      </c>
      <c r="AI558" s="149">
        <f t="shared" si="607"/>
        <v>0</v>
      </c>
      <c r="AJ558" s="149">
        <f t="shared" si="607"/>
        <v>0</v>
      </c>
      <c r="AK558" s="149">
        <f t="shared" si="607"/>
        <v>0</v>
      </c>
      <c r="AL558" s="149">
        <f t="shared" si="607"/>
        <v>0</v>
      </c>
      <c r="AM558" s="149">
        <f t="shared" si="607"/>
        <v>0</v>
      </c>
      <c r="AN558" s="156"/>
      <c r="AO558" s="156"/>
    </row>
    <row r="559" spans="2:41" outlineLevel="1">
      <c r="E559" s="110" t="str">
        <f t="shared" si="599"/>
        <v>Draw down charge for enhancement capital expenditure in 2030</v>
      </c>
      <c r="F559" s="147">
        <f>Inputs!$S$4</f>
        <v>2030</v>
      </c>
      <c r="G559" s="69" t="str">
        <f>Inputs!G$54</f>
        <v>£m 2022/23p</v>
      </c>
      <c r="J559" s="149">
        <f t="shared" ref="J559:AM559" si="608">IF(J$4&lt;$F559, 0, IF(J$4 &lt; $F559 + INDEX($J545:$AM545, MATCH($F559, $J$4:$AM$4, 0 ) ), 1, 0 ) ) * INDEX($J546:$AM546,MATCH($F559, $J$4:$AM$4, 0) )</f>
        <v>0</v>
      </c>
      <c r="K559" s="149">
        <f t="shared" si="608"/>
        <v>0</v>
      </c>
      <c r="L559" s="149">
        <f t="shared" si="608"/>
        <v>0</v>
      </c>
      <c r="M559" s="149">
        <f t="shared" si="608"/>
        <v>0</v>
      </c>
      <c r="N559" s="149">
        <f t="shared" si="608"/>
        <v>0</v>
      </c>
      <c r="O559" s="149">
        <f t="shared" si="608"/>
        <v>0</v>
      </c>
      <c r="P559" s="149">
        <f t="shared" si="608"/>
        <v>0</v>
      </c>
      <c r="Q559" s="149">
        <f t="shared" si="608"/>
        <v>0</v>
      </c>
      <c r="R559" s="149">
        <f t="shared" si="608"/>
        <v>0</v>
      </c>
      <c r="S559" s="149">
        <f t="shared" si="608"/>
        <v>0</v>
      </c>
      <c r="T559" s="149">
        <f t="shared" si="608"/>
        <v>0</v>
      </c>
      <c r="U559" s="149">
        <f t="shared" si="608"/>
        <v>0</v>
      </c>
      <c r="V559" s="149">
        <f t="shared" si="608"/>
        <v>0</v>
      </c>
      <c r="W559" s="149">
        <f t="shared" si="608"/>
        <v>0</v>
      </c>
      <c r="X559" s="149">
        <f t="shared" si="608"/>
        <v>0</v>
      </c>
      <c r="Y559" s="149">
        <f t="shared" si="608"/>
        <v>0</v>
      </c>
      <c r="Z559" s="149">
        <f t="shared" si="608"/>
        <v>0</v>
      </c>
      <c r="AA559" s="149">
        <f t="shared" si="608"/>
        <v>0</v>
      </c>
      <c r="AB559" s="149">
        <f t="shared" si="608"/>
        <v>0</v>
      </c>
      <c r="AC559" s="149">
        <f t="shared" si="608"/>
        <v>0</v>
      </c>
      <c r="AD559" s="149">
        <f t="shared" si="608"/>
        <v>0</v>
      </c>
      <c r="AE559" s="149">
        <f t="shared" si="608"/>
        <v>0</v>
      </c>
      <c r="AF559" s="149">
        <f t="shared" si="608"/>
        <v>0</v>
      </c>
      <c r="AG559" s="149">
        <f t="shared" si="608"/>
        <v>0</v>
      </c>
      <c r="AH559" s="149">
        <f t="shared" si="608"/>
        <v>0</v>
      </c>
      <c r="AI559" s="149">
        <f t="shared" si="608"/>
        <v>0</v>
      </c>
      <c r="AJ559" s="149">
        <f t="shared" si="608"/>
        <v>0</v>
      </c>
      <c r="AK559" s="149">
        <f t="shared" si="608"/>
        <v>0</v>
      </c>
      <c r="AL559" s="149">
        <f t="shared" si="608"/>
        <v>0</v>
      </c>
      <c r="AM559" s="149">
        <f t="shared" si="608"/>
        <v>0</v>
      </c>
      <c r="AN559" s="156"/>
      <c r="AO559" s="156"/>
    </row>
    <row r="560" spans="2:41" outlineLevel="1">
      <c r="E560" s="110" t="str">
        <f t="shared" si="599"/>
        <v>Draw down charge for enhancement capital expenditure in 2031</v>
      </c>
      <c r="F560" s="147">
        <f>Inputs!$T$4</f>
        <v>2031</v>
      </c>
      <c r="G560" s="69" t="str">
        <f>Inputs!G$54</f>
        <v>£m 2022/23p</v>
      </c>
      <c r="J560" s="149">
        <f t="shared" ref="J560:AM560" si="609">IF(J$4&lt;$F560, 0, IF(J$4 &lt; $F560 + INDEX($J545:$AM545, MATCH($F560, $J$4:$AM$4, 0 ) ), 1, 0 ) ) * INDEX($J546:$AM546,MATCH($F560, $J$4:$AM$4, 0) )</f>
        <v>0</v>
      </c>
      <c r="K560" s="149">
        <f t="shared" si="609"/>
        <v>0</v>
      </c>
      <c r="L560" s="149">
        <f t="shared" si="609"/>
        <v>0</v>
      </c>
      <c r="M560" s="149">
        <f t="shared" si="609"/>
        <v>0</v>
      </c>
      <c r="N560" s="149">
        <f t="shared" si="609"/>
        <v>0</v>
      </c>
      <c r="O560" s="149">
        <f t="shared" si="609"/>
        <v>0</v>
      </c>
      <c r="P560" s="149">
        <f t="shared" si="609"/>
        <v>0</v>
      </c>
      <c r="Q560" s="149">
        <f t="shared" si="609"/>
        <v>0</v>
      </c>
      <c r="R560" s="149">
        <f t="shared" si="609"/>
        <v>0</v>
      </c>
      <c r="S560" s="149">
        <f t="shared" si="609"/>
        <v>0</v>
      </c>
      <c r="T560" s="149">
        <f t="shared" si="609"/>
        <v>0</v>
      </c>
      <c r="U560" s="149">
        <f t="shared" si="609"/>
        <v>0</v>
      </c>
      <c r="V560" s="149">
        <f t="shared" si="609"/>
        <v>0</v>
      </c>
      <c r="W560" s="149">
        <f t="shared" si="609"/>
        <v>0</v>
      </c>
      <c r="X560" s="149">
        <f t="shared" si="609"/>
        <v>0</v>
      </c>
      <c r="Y560" s="149">
        <f t="shared" si="609"/>
        <v>0</v>
      </c>
      <c r="Z560" s="149">
        <f t="shared" si="609"/>
        <v>0</v>
      </c>
      <c r="AA560" s="149">
        <f t="shared" si="609"/>
        <v>0</v>
      </c>
      <c r="AB560" s="149">
        <f t="shared" si="609"/>
        <v>0</v>
      </c>
      <c r="AC560" s="149">
        <f t="shared" si="609"/>
        <v>0</v>
      </c>
      <c r="AD560" s="149">
        <f t="shared" si="609"/>
        <v>0</v>
      </c>
      <c r="AE560" s="149">
        <f t="shared" si="609"/>
        <v>0</v>
      </c>
      <c r="AF560" s="149">
        <f t="shared" si="609"/>
        <v>0</v>
      </c>
      <c r="AG560" s="149">
        <f t="shared" si="609"/>
        <v>0</v>
      </c>
      <c r="AH560" s="149">
        <f t="shared" si="609"/>
        <v>0</v>
      </c>
      <c r="AI560" s="149">
        <f t="shared" si="609"/>
        <v>0</v>
      </c>
      <c r="AJ560" s="149">
        <f t="shared" si="609"/>
        <v>0</v>
      </c>
      <c r="AK560" s="149">
        <f t="shared" si="609"/>
        <v>0</v>
      </c>
      <c r="AL560" s="149">
        <f t="shared" si="609"/>
        <v>0</v>
      </c>
      <c r="AM560" s="149">
        <f t="shared" si="609"/>
        <v>0</v>
      </c>
      <c r="AN560" s="156"/>
      <c r="AO560" s="156"/>
    </row>
    <row r="561" spans="5:41" outlineLevel="1">
      <c r="E561" s="110" t="str">
        <f t="shared" si="599"/>
        <v>Draw down charge for enhancement capital expenditure in 2032</v>
      </c>
      <c r="F561" s="147">
        <f>Inputs!$U$4</f>
        <v>2032</v>
      </c>
      <c r="G561" s="69" t="str">
        <f>Inputs!G$54</f>
        <v>£m 2022/23p</v>
      </c>
      <c r="J561" s="149">
        <f t="shared" ref="J561:AM561" si="610">IF(J$4&lt;$F561, 0, IF(J$4 &lt; $F561 + INDEX($J545:$AM545, MATCH($F561, $J$4:$AM$4, 0 ) ), 1, 0 ) ) * INDEX($J546:$AM546,MATCH($F561, $J$4:$AM$4, 0) )</f>
        <v>0</v>
      </c>
      <c r="K561" s="149">
        <f t="shared" si="610"/>
        <v>0</v>
      </c>
      <c r="L561" s="149">
        <f t="shared" si="610"/>
        <v>0</v>
      </c>
      <c r="M561" s="149">
        <f t="shared" si="610"/>
        <v>0</v>
      </c>
      <c r="N561" s="149">
        <f t="shared" si="610"/>
        <v>0</v>
      </c>
      <c r="O561" s="149">
        <f t="shared" si="610"/>
        <v>0</v>
      </c>
      <c r="P561" s="149">
        <f t="shared" si="610"/>
        <v>0</v>
      </c>
      <c r="Q561" s="149">
        <f t="shared" si="610"/>
        <v>0</v>
      </c>
      <c r="R561" s="149">
        <f t="shared" si="610"/>
        <v>0</v>
      </c>
      <c r="S561" s="149">
        <f t="shared" si="610"/>
        <v>0</v>
      </c>
      <c r="T561" s="149">
        <f t="shared" si="610"/>
        <v>0</v>
      </c>
      <c r="U561" s="149">
        <f t="shared" si="610"/>
        <v>0</v>
      </c>
      <c r="V561" s="149">
        <f t="shared" si="610"/>
        <v>0</v>
      </c>
      <c r="W561" s="149">
        <f t="shared" si="610"/>
        <v>0</v>
      </c>
      <c r="X561" s="149">
        <f t="shared" si="610"/>
        <v>0</v>
      </c>
      <c r="Y561" s="149">
        <f t="shared" si="610"/>
        <v>0</v>
      </c>
      <c r="Z561" s="149">
        <f t="shared" si="610"/>
        <v>0</v>
      </c>
      <c r="AA561" s="149">
        <f t="shared" si="610"/>
        <v>0</v>
      </c>
      <c r="AB561" s="149">
        <f t="shared" si="610"/>
        <v>0</v>
      </c>
      <c r="AC561" s="149">
        <f t="shared" si="610"/>
        <v>0</v>
      </c>
      <c r="AD561" s="149">
        <f t="shared" si="610"/>
        <v>0</v>
      </c>
      <c r="AE561" s="149">
        <f t="shared" si="610"/>
        <v>0</v>
      </c>
      <c r="AF561" s="149">
        <f t="shared" si="610"/>
        <v>0</v>
      </c>
      <c r="AG561" s="149">
        <f t="shared" si="610"/>
        <v>0</v>
      </c>
      <c r="AH561" s="149">
        <f t="shared" si="610"/>
        <v>0</v>
      </c>
      <c r="AI561" s="149">
        <f t="shared" si="610"/>
        <v>0</v>
      </c>
      <c r="AJ561" s="149">
        <f t="shared" si="610"/>
        <v>0</v>
      </c>
      <c r="AK561" s="149">
        <f t="shared" si="610"/>
        <v>0</v>
      </c>
      <c r="AL561" s="149">
        <f t="shared" si="610"/>
        <v>0</v>
      </c>
      <c r="AM561" s="149">
        <f t="shared" si="610"/>
        <v>0</v>
      </c>
      <c r="AN561" s="156"/>
      <c r="AO561" s="156"/>
    </row>
    <row r="562" spans="5:41" outlineLevel="1">
      <c r="E562" s="110" t="str">
        <f t="shared" si="599"/>
        <v>Draw down charge for enhancement capital expenditure in 2033</v>
      </c>
      <c r="F562" s="147">
        <f>Inputs!$V$4</f>
        <v>2033</v>
      </c>
      <c r="G562" s="69" t="str">
        <f>Inputs!G$54</f>
        <v>£m 2022/23p</v>
      </c>
      <c r="J562" s="149">
        <f t="shared" ref="J562:AM562" si="611">IF(J$4&lt;$F562, 0, IF(J$4 &lt; $F562 + INDEX($J545:$AM545, MATCH($F562, $J$4:$AM$4, 0 ) ), 1, 0 ) ) * INDEX($J546:$AM546,MATCH($F562, $J$4:$AM$4, 0) )</f>
        <v>0</v>
      </c>
      <c r="K562" s="149">
        <f t="shared" si="611"/>
        <v>0</v>
      </c>
      <c r="L562" s="149">
        <f t="shared" si="611"/>
        <v>0</v>
      </c>
      <c r="M562" s="149">
        <f t="shared" si="611"/>
        <v>0</v>
      </c>
      <c r="N562" s="149">
        <f t="shared" si="611"/>
        <v>0</v>
      </c>
      <c r="O562" s="149">
        <f t="shared" si="611"/>
        <v>0</v>
      </c>
      <c r="P562" s="149">
        <f t="shared" si="611"/>
        <v>0</v>
      </c>
      <c r="Q562" s="149">
        <f t="shared" si="611"/>
        <v>0</v>
      </c>
      <c r="R562" s="149">
        <f t="shared" si="611"/>
        <v>0</v>
      </c>
      <c r="S562" s="149">
        <f t="shared" si="611"/>
        <v>0</v>
      </c>
      <c r="T562" s="149">
        <f t="shared" si="611"/>
        <v>0</v>
      </c>
      <c r="U562" s="149">
        <f t="shared" si="611"/>
        <v>0</v>
      </c>
      <c r="V562" s="149">
        <f t="shared" si="611"/>
        <v>0</v>
      </c>
      <c r="W562" s="149">
        <f t="shared" si="611"/>
        <v>0</v>
      </c>
      <c r="X562" s="149">
        <f t="shared" si="611"/>
        <v>0</v>
      </c>
      <c r="Y562" s="149">
        <f t="shared" si="611"/>
        <v>0</v>
      </c>
      <c r="Z562" s="149">
        <f t="shared" si="611"/>
        <v>0</v>
      </c>
      <c r="AA562" s="149">
        <f t="shared" si="611"/>
        <v>0</v>
      </c>
      <c r="AB562" s="149">
        <f t="shared" si="611"/>
        <v>0</v>
      </c>
      <c r="AC562" s="149">
        <f t="shared" si="611"/>
        <v>0</v>
      </c>
      <c r="AD562" s="149">
        <f t="shared" si="611"/>
        <v>0</v>
      </c>
      <c r="AE562" s="149">
        <f t="shared" si="611"/>
        <v>0</v>
      </c>
      <c r="AF562" s="149">
        <f t="shared" si="611"/>
        <v>0</v>
      </c>
      <c r="AG562" s="149">
        <f t="shared" si="611"/>
        <v>0</v>
      </c>
      <c r="AH562" s="149">
        <f t="shared" si="611"/>
        <v>0</v>
      </c>
      <c r="AI562" s="149">
        <f t="shared" si="611"/>
        <v>0</v>
      </c>
      <c r="AJ562" s="149">
        <f t="shared" si="611"/>
        <v>0</v>
      </c>
      <c r="AK562" s="149">
        <f t="shared" si="611"/>
        <v>0</v>
      </c>
      <c r="AL562" s="149">
        <f t="shared" si="611"/>
        <v>0</v>
      </c>
      <c r="AM562" s="149">
        <f t="shared" si="611"/>
        <v>0</v>
      </c>
      <c r="AN562" s="156"/>
      <c r="AO562" s="156"/>
    </row>
    <row r="563" spans="5:41" outlineLevel="1">
      <c r="E563" s="110" t="str">
        <f t="shared" si="599"/>
        <v>Draw down charge for enhancement capital expenditure in 2034</v>
      </c>
      <c r="F563" s="147">
        <f>Inputs!$W$4</f>
        <v>2034</v>
      </c>
      <c r="G563" s="69" t="str">
        <f>Inputs!G$54</f>
        <v>£m 2022/23p</v>
      </c>
      <c r="J563" s="149">
        <f t="shared" ref="J563:AM563" si="612">IF(J$4&lt;$F563, 0, IF(J$4 &lt; $F563 + INDEX($J545:$AM545, MATCH($F563, $J$4:$AM$4, 0 ) ), 1, 0 ) ) * INDEX($J546:$AM546,MATCH($F563, $J$4:$AM$4, 0) )</f>
        <v>0</v>
      </c>
      <c r="K563" s="149">
        <f t="shared" si="612"/>
        <v>0</v>
      </c>
      <c r="L563" s="149">
        <f t="shared" si="612"/>
        <v>0</v>
      </c>
      <c r="M563" s="149">
        <f t="shared" si="612"/>
        <v>0</v>
      </c>
      <c r="N563" s="149">
        <f t="shared" si="612"/>
        <v>0</v>
      </c>
      <c r="O563" s="149">
        <f t="shared" si="612"/>
        <v>0</v>
      </c>
      <c r="P563" s="149">
        <f t="shared" si="612"/>
        <v>0</v>
      </c>
      <c r="Q563" s="149">
        <f t="shared" si="612"/>
        <v>0</v>
      </c>
      <c r="R563" s="149">
        <f t="shared" si="612"/>
        <v>0</v>
      </c>
      <c r="S563" s="149">
        <f t="shared" si="612"/>
        <v>0</v>
      </c>
      <c r="T563" s="149">
        <f t="shared" si="612"/>
        <v>0</v>
      </c>
      <c r="U563" s="149">
        <f t="shared" si="612"/>
        <v>0</v>
      </c>
      <c r="V563" s="149">
        <f t="shared" si="612"/>
        <v>0</v>
      </c>
      <c r="W563" s="149">
        <f t="shared" si="612"/>
        <v>0</v>
      </c>
      <c r="X563" s="149">
        <f t="shared" si="612"/>
        <v>0</v>
      </c>
      <c r="Y563" s="149">
        <f t="shared" si="612"/>
        <v>0</v>
      </c>
      <c r="Z563" s="149">
        <f t="shared" si="612"/>
        <v>0</v>
      </c>
      <c r="AA563" s="149">
        <f t="shared" si="612"/>
        <v>0</v>
      </c>
      <c r="AB563" s="149">
        <f t="shared" si="612"/>
        <v>0</v>
      </c>
      <c r="AC563" s="149">
        <f t="shared" si="612"/>
        <v>0</v>
      </c>
      <c r="AD563" s="149">
        <f t="shared" si="612"/>
        <v>0</v>
      </c>
      <c r="AE563" s="149">
        <f t="shared" si="612"/>
        <v>0</v>
      </c>
      <c r="AF563" s="149">
        <f t="shared" si="612"/>
        <v>0</v>
      </c>
      <c r="AG563" s="149">
        <f t="shared" si="612"/>
        <v>0</v>
      </c>
      <c r="AH563" s="149">
        <f t="shared" si="612"/>
        <v>0</v>
      </c>
      <c r="AI563" s="149">
        <f t="shared" si="612"/>
        <v>0</v>
      </c>
      <c r="AJ563" s="149">
        <f t="shared" si="612"/>
        <v>0</v>
      </c>
      <c r="AK563" s="149">
        <f t="shared" si="612"/>
        <v>0</v>
      </c>
      <c r="AL563" s="149">
        <f t="shared" si="612"/>
        <v>0</v>
      </c>
      <c r="AM563" s="149">
        <f t="shared" si="612"/>
        <v>0</v>
      </c>
      <c r="AN563" s="156"/>
      <c r="AO563" s="156"/>
    </row>
    <row r="564" spans="5:41" outlineLevel="1">
      <c r="E564" s="110" t="str">
        <f t="shared" si="599"/>
        <v>Draw down charge for enhancement capital expenditure in 2035</v>
      </c>
      <c r="F564" s="147">
        <f>Inputs!$X$4</f>
        <v>2035</v>
      </c>
      <c r="G564" s="69" t="str">
        <f>Inputs!G$54</f>
        <v>£m 2022/23p</v>
      </c>
      <c r="J564" s="149">
        <f t="shared" ref="J564:AM564" si="613">IF(J$4&lt;$F564, 0, IF(J$4 &lt; $F564 + INDEX($J545:$AM545, MATCH($F564, $J$4:$AM$4, 0 ) ), 1, 0 ) ) * INDEX($J546:$AM546,MATCH($F564, $J$4:$AM$4, 0) )</f>
        <v>0</v>
      </c>
      <c r="K564" s="149">
        <f t="shared" si="613"/>
        <v>0</v>
      </c>
      <c r="L564" s="149">
        <f t="shared" si="613"/>
        <v>0</v>
      </c>
      <c r="M564" s="149">
        <f t="shared" si="613"/>
        <v>0</v>
      </c>
      <c r="N564" s="149">
        <f t="shared" si="613"/>
        <v>0</v>
      </c>
      <c r="O564" s="149">
        <f t="shared" si="613"/>
        <v>0</v>
      </c>
      <c r="P564" s="149">
        <f t="shared" si="613"/>
        <v>0</v>
      </c>
      <c r="Q564" s="149">
        <f t="shared" si="613"/>
        <v>0</v>
      </c>
      <c r="R564" s="149">
        <f t="shared" si="613"/>
        <v>0</v>
      </c>
      <c r="S564" s="149">
        <f t="shared" si="613"/>
        <v>0</v>
      </c>
      <c r="T564" s="149">
        <f t="shared" si="613"/>
        <v>0</v>
      </c>
      <c r="U564" s="149">
        <f t="shared" si="613"/>
        <v>0</v>
      </c>
      <c r="V564" s="149">
        <f t="shared" si="613"/>
        <v>0</v>
      </c>
      <c r="W564" s="149">
        <f t="shared" si="613"/>
        <v>0</v>
      </c>
      <c r="X564" s="149">
        <f t="shared" si="613"/>
        <v>0</v>
      </c>
      <c r="Y564" s="149">
        <f t="shared" si="613"/>
        <v>0</v>
      </c>
      <c r="Z564" s="149">
        <f t="shared" si="613"/>
        <v>0</v>
      </c>
      <c r="AA564" s="149">
        <f t="shared" si="613"/>
        <v>0</v>
      </c>
      <c r="AB564" s="149">
        <f t="shared" si="613"/>
        <v>0</v>
      </c>
      <c r="AC564" s="149">
        <f t="shared" si="613"/>
        <v>0</v>
      </c>
      <c r="AD564" s="149">
        <f t="shared" si="613"/>
        <v>0</v>
      </c>
      <c r="AE564" s="149">
        <f t="shared" si="613"/>
        <v>0</v>
      </c>
      <c r="AF564" s="149">
        <f t="shared" si="613"/>
        <v>0</v>
      </c>
      <c r="AG564" s="149">
        <f t="shared" si="613"/>
        <v>0</v>
      </c>
      <c r="AH564" s="149">
        <f t="shared" si="613"/>
        <v>0</v>
      </c>
      <c r="AI564" s="149">
        <f t="shared" si="613"/>
        <v>0</v>
      </c>
      <c r="AJ564" s="149">
        <f t="shared" si="613"/>
        <v>0</v>
      </c>
      <c r="AK564" s="149">
        <f t="shared" si="613"/>
        <v>0</v>
      </c>
      <c r="AL564" s="149">
        <f t="shared" si="613"/>
        <v>0</v>
      </c>
      <c r="AM564" s="149">
        <f t="shared" si="613"/>
        <v>0</v>
      </c>
      <c r="AN564" s="156"/>
      <c r="AO564" s="156"/>
    </row>
    <row r="565" spans="5:41" outlineLevel="1">
      <c r="E565" s="110" t="str">
        <f t="shared" si="599"/>
        <v>Draw down charge for enhancement capital expenditure in 2036</v>
      </c>
      <c r="F565" s="147">
        <f>Inputs!$Y$4</f>
        <v>2036</v>
      </c>
      <c r="G565" s="69" t="str">
        <f>Inputs!G$54</f>
        <v>£m 2022/23p</v>
      </c>
      <c r="J565" s="149">
        <f t="shared" ref="J565:AM565" si="614">IF(J$4&lt;$F565, 0, IF(J$4 &lt; $F565 + INDEX($J545:$AM545, MATCH($F565, $J$4:$AM$4, 0 ) ), 1, 0 ) ) * INDEX($J546:$AM546,MATCH($F565, $J$4:$AM$4, 0) )</f>
        <v>0</v>
      </c>
      <c r="K565" s="149">
        <f t="shared" si="614"/>
        <v>0</v>
      </c>
      <c r="L565" s="149">
        <f t="shared" si="614"/>
        <v>0</v>
      </c>
      <c r="M565" s="149">
        <f t="shared" si="614"/>
        <v>0</v>
      </c>
      <c r="N565" s="149">
        <f t="shared" si="614"/>
        <v>0</v>
      </c>
      <c r="O565" s="149">
        <f t="shared" si="614"/>
        <v>0</v>
      </c>
      <c r="P565" s="149">
        <f t="shared" si="614"/>
        <v>0</v>
      </c>
      <c r="Q565" s="149">
        <f t="shared" si="614"/>
        <v>0</v>
      </c>
      <c r="R565" s="149">
        <f t="shared" si="614"/>
        <v>0</v>
      </c>
      <c r="S565" s="149">
        <f t="shared" si="614"/>
        <v>0</v>
      </c>
      <c r="T565" s="149">
        <f t="shared" si="614"/>
        <v>0</v>
      </c>
      <c r="U565" s="149">
        <f t="shared" si="614"/>
        <v>0</v>
      </c>
      <c r="V565" s="149">
        <f t="shared" si="614"/>
        <v>0</v>
      </c>
      <c r="W565" s="149">
        <f t="shared" si="614"/>
        <v>0</v>
      </c>
      <c r="X565" s="149">
        <f t="shared" si="614"/>
        <v>0</v>
      </c>
      <c r="Y565" s="149">
        <f t="shared" si="614"/>
        <v>0</v>
      </c>
      <c r="Z565" s="149">
        <f t="shared" si="614"/>
        <v>0</v>
      </c>
      <c r="AA565" s="149">
        <f t="shared" si="614"/>
        <v>0</v>
      </c>
      <c r="AB565" s="149">
        <f t="shared" si="614"/>
        <v>0</v>
      </c>
      <c r="AC565" s="149">
        <f t="shared" si="614"/>
        <v>0</v>
      </c>
      <c r="AD565" s="149">
        <f t="shared" si="614"/>
        <v>0</v>
      </c>
      <c r="AE565" s="149">
        <f t="shared" si="614"/>
        <v>0</v>
      </c>
      <c r="AF565" s="149">
        <f t="shared" si="614"/>
        <v>0</v>
      </c>
      <c r="AG565" s="149">
        <f t="shared" si="614"/>
        <v>0</v>
      </c>
      <c r="AH565" s="149">
        <f t="shared" si="614"/>
        <v>0</v>
      </c>
      <c r="AI565" s="149">
        <f t="shared" si="614"/>
        <v>0</v>
      </c>
      <c r="AJ565" s="149">
        <f t="shared" si="614"/>
        <v>0</v>
      </c>
      <c r="AK565" s="149">
        <f t="shared" si="614"/>
        <v>0</v>
      </c>
      <c r="AL565" s="149">
        <f t="shared" si="614"/>
        <v>0</v>
      </c>
      <c r="AM565" s="149">
        <f t="shared" si="614"/>
        <v>0</v>
      </c>
      <c r="AN565" s="156"/>
      <c r="AO565" s="156"/>
    </row>
    <row r="566" spans="5:41" outlineLevel="1">
      <c r="E566" s="110" t="str">
        <f t="shared" si="599"/>
        <v>Draw down charge for enhancement capital expenditure in 2037</v>
      </c>
      <c r="F566" s="147">
        <f>Inputs!$Z$4</f>
        <v>2037</v>
      </c>
      <c r="G566" s="69" t="str">
        <f>Inputs!G$54</f>
        <v>£m 2022/23p</v>
      </c>
      <c r="J566" s="149">
        <f t="shared" ref="J566:AM566" si="615">IF(J$4&lt;$F566, 0, IF(J$4 &lt; $F566 + INDEX($J545:$AM545, MATCH($F566, $J$4:$AM$4, 0 ) ), 1, 0 ) ) * INDEX($J546:$AM546,MATCH($F566, $J$4:$AM$4, 0) )</f>
        <v>0</v>
      </c>
      <c r="K566" s="149">
        <f t="shared" si="615"/>
        <v>0</v>
      </c>
      <c r="L566" s="149">
        <f t="shared" si="615"/>
        <v>0</v>
      </c>
      <c r="M566" s="149">
        <f t="shared" si="615"/>
        <v>0</v>
      </c>
      <c r="N566" s="149">
        <f t="shared" si="615"/>
        <v>0</v>
      </c>
      <c r="O566" s="149">
        <f t="shared" si="615"/>
        <v>0</v>
      </c>
      <c r="P566" s="149">
        <f t="shared" si="615"/>
        <v>0</v>
      </c>
      <c r="Q566" s="149">
        <f t="shared" si="615"/>
        <v>0</v>
      </c>
      <c r="R566" s="149">
        <f t="shared" si="615"/>
        <v>0</v>
      </c>
      <c r="S566" s="149">
        <f t="shared" si="615"/>
        <v>0</v>
      </c>
      <c r="T566" s="149">
        <f t="shared" si="615"/>
        <v>0</v>
      </c>
      <c r="U566" s="149">
        <f t="shared" si="615"/>
        <v>0</v>
      </c>
      <c r="V566" s="149">
        <f t="shared" si="615"/>
        <v>0</v>
      </c>
      <c r="W566" s="149">
        <f t="shared" si="615"/>
        <v>0</v>
      </c>
      <c r="X566" s="149">
        <f t="shared" si="615"/>
        <v>0</v>
      </c>
      <c r="Y566" s="149">
        <f t="shared" si="615"/>
        <v>0</v>
      </c>
      <c r="Z566" s="149">
        <f t="shared" si="615"/>
        <v>0</v>
      </c>
      <c r="AA566" s="149">
        <f t="shared" si="615"/>
        <v>0</v>
      </c>
      <c r="AB566" s="149">
        <f t="shared" si="615"/>
        <v>0</v>
      </c>
      <c r="AC566" s="149">
        <f t="shared" si="615"/>
        <v>0</v>
      </c>
      <c r="AD566" s="149">
        <f t="shared" si="615"/>
        <v>0</v>
      </c>
      <c r="AE566" s="149">
        <f t="shared" si="615"/>
        <v>0</v>
      </c>
      <c r="AF566" s="149">
        <f t="shared" si="615"/>
        <v>0</v>
      </c>
      <c r="AG566" s="149">
        <f t="shared" si="615"/>
        <v>0</v>
      </c>
      <c r="AH566" s="149">
        <f t="shared" si="615"/>
        <v>0</v>
      </c>
      <c r="AI566" s="149">
        <f t="shared" si="615"/>
        <v>0</v>
      </c>
      <c r="AJ566" s="149">
        <f t="shared" si="615"/>
        <v>0</v>
      </c>
      <c r="AK566" s="149">
        <f t="shared" si="615"/>
        <v>0</v>
      </c>
      <c r="AL566" s="149">
        <f t="shared" si="615"/>
        <v>0</v>
      </c>
      <c r="AM566" s="149">
        <f t="shared" si="615"/>
        <v>0</v>
      </c>
      <c r="AN566" s="156"/>
      <c r="AO566" s="156"/>
    </row>
    <row r="567" spans="5:41" outlineLevel="1">
      <c r="E567" s="110" t="str">
        <f t="shared" si="599"/>
        <v>Draw down charge for enhancement capital expenditure in 2038</v>
      </c>
      <c r="F567" s="147">
        <f>Inputs!$AA$4</f>
        <v>2038</v>
      </c>
      <c r="G567" s="69" t="str">
        <f>Inputs!G$54</f>
        <v>£m 2022/23p</v>
      </c>
      <c r="J567" s="149">
        <f t="shared" ref="J567:AM567" si="616">IF(J$4&lt;$F567, 0, IF(J$4 &lt; $F567 + INDEX($J545:$AM545, MATCH($F567, $J$4:$AM$4, 0 ) ), 1, 0 ) ) * INDEX($J546:$AM546,MATCH($F567, $J$4:$AM$4, 0) )</f>
        <v>0</v>
      </c>
      <c r="K567" s="149">
        <f t="shared" si="616"/>
        <v>0</v>
      </c>
      <c r="L567" s="149">
        <f t="shared" si="616"/>
        <v>0</v>
      </c>
      <c r="M567" s="149">
        <f t="shared" si="616"/>
        <v>0</v>
      </c>
      <c r="N567" s="149">
        <f t="shared" si="616"/>
        <v>0</v>
      </c>
      <c r="O567" s="149">
        <f t="shared" si="616"/>
        <v>0</v>
      </c>
      <c r="P567" s="149">
        <f t="shared" si="616"/>
        <v>0</v>
      </c>
      <c r="Q567" s="149">
        <f t="shared" si="616"/>
        <v>0</v>
      </c>
      <c r="R567" s="149">
        <f t="shared" si="616"/>
        <v>0</v>
      </c>
      <c r="S567" s="149">
        <f t="shared" si="616"/>
        <v>0</v>
      </c>
      <c r="T567" s="149">
        <f t="shared" si="616"/>
        <v>0</v>
      </c>
      <c r="U567" s="149">
        <f t="shared" si="616"/>
        <v>0</v>
      </c>
      <c r="V567" s="149">
        <f t="shared" si="616"/>
        <v>0</v>
      </c>
      <c r="W567" s="149">
        <f t="shared" si="616"/>
        <v>0</v>
      </c>
      <c r="X567" s="149">
        <f t="shared" si="616"/>
        <v>0</v>
      </c>
      <c r="Y567" s="149">
        <f t="shared" si="616"/>
        <v>0</v>
      </c>
      <c r="Z567" s="149">
        <f t="shared" si="616"/>
        <v>0</v>
      </c>
      <c r="AA567" s="149">
        <f t="shared" si="616"/>
        <v>0</v>
      </c>
      <c r="AB567" s="149">
        <f t="shared" si="616"/>
        <v>0</v>
      </c>
      <c r="AC567" s="149">
        <f t="shared" si="616"/>
        <v>0</v>
      </c>
      <c r="AD567" s="149">
        <f t="shared" si="616"/>
        <v>0</v>
      </c>
      <c r="AE567" s="149">
        <f t="shared" si="616"/>
        <v>0</v>
      </c>
      <c r="AF567" s="149">
        <f t="shared" si="616"/>
        <v>0</v>
      </c>
      <c r="AG567" s="149">
        <f t="shared" si="616"/>
        <v>0</v>
      </c>
      <c r="AH567" s="149">
        <f t="shared" si="616"/>
        <v>0</v>
      </c>
      <c r="AI567" s="149">
        <f t="shared" si="616"/>
        <v>0</v>
      </c>
      <c r="AJ567" s="149">
        <f t="shared" si="616"/>
        <v>0</v>
      </c>
      <c r="AK567" s="149">
        <f t="shared" si="616"/>
        <v>0</v>
      </c>
      <c r="AL567" s="149">
        <f t="shared" si="616"/>
        <v>0</v>
      </c>
      <c r="AM567" s="149">
        <f t="shared" si="616"/>
        <v>0</v>
      </c>
      <c r="AN567" s="156"/>
      <c r="AO567" s="156"/>
    </row>
    <row r="568" spans="5:41" outlineLevel="1">
      <c r="E568" s="110" t="str">
        <f t="shared" si="599"/>
        <v>Draw down charge for enhancement capital expenditure in 2039</v>
      </c>
      <c r="F568" s="147">
        <f>Inputs!$AB$4</f>
        <v>2039</v>
      </c>
      <c r="G568" s="69" t="str">
        <f>Inputs!G$54</f>
        <v>£m 2022/23p</v>
      </c>
      <c r="J568" s="149">
        <f t="shared" ref="J568:AM568" si="617">IF(J$4&lt;$F568, 0, IF(J$4 &lt; $F568 + INDEX($J545:$AM545, MATCH($F568, $J$4:$AM$4, 0 ) ), 1, 0 ) ) * INDEX($J546:$AM546,MATCH($F568, $J$4:$AM$4, 0) )</f>
        <v>0</v>
      </c>
      <c r="K568" s="149">
        <f t="shared" si="617"/>
        <v>0</v>
      </c>
      <c r="L568" s="149">
        <f t="shared" si="617"/>
        <v>0</v>
      </c>
      <c r="M568" s="149">
        <f t="shared" si="617"/>
        <v>0</v>
      </c>
      <c r="N568" s="149">
        <f t="shared" si="617"/>
        <v>0</v>
      </c>
      <c r="O568" s="149">
        <f t="shared" si="617"/>
        <v>0</v>
      </c>
      <c r="P568" s="149">
        <f t="shared" si="617"/>
        <v>0</v>
      </c>
      <c r="Q568" s="149">
        <f t="shared" si="617"/>
        <v>0</v>
      </c>
      <c r="R568" s="149">
        <f t="shared" si="617"/>
        <v>0</v>
      </c>
      <c r="S568" s="149">
        <f t="shared" si="617"/>
        <v>0</v>
      </c>
      <c r="T568" s="149">
        <f t="shared" si="617"/>
        <v>0</v>
      </c>
      <c r="U568" s="149">
        <f t="shared" si="617"/>
        <v>0</v>
      </c>
      <c r="V568" s="149">
        <f t="shared" si="617"/>
        <v>0</v>
      </c>
      <c r="W568" s="149">
        <f t="shared" si="617"/>
        <v>0</v>
      </c>
      <c r="X568" s="149">
        <f t="shared" si="617"/>
        <v>0</v>
      </c>
      <c r="Y568" s="149">
        <f t="shared" si="617"/>
        <v>0</v>
      </c>
      <c r="Z568" s="149">
        <f t="shared" si="617"/>
        <v>0</v>
      </c>
      <c r="AA568" s="149">
        <f t="shared" si="617"/>
        <v>0</v>
      </c>
      <c r="AB568" s="149">
        <f t="shared" si="617"/>
        <v>0</v>
      </c>
      <c r="AC568" s="149">
        <f t="shared" si="617"/>
        <v>0</v>
      </c>
      <c r="AD568" s="149">
        <f t="shared" si="617"/>
        <v>0</v>
      </c>
      <c r="AE568" s="149">
        <f t="shared" si="617"/>
        <v>0</v>
      </c>
      <c r="AF568" s="149">
        <f t="shared" si="617"/>
        <v>0</v>
      </c>
      <c r="AG568" s="149">
        <f t="shared" si="617"/>
        <v>0</v>
      </c>
      <c r="AH568" s="149">
        <f t="shared" si="617"/>
        <v>0</v>
      </c>
      <c r="AI568" s="149">
        <f t="shared" si="617"/>
        <v>0</v>
      </c>
      <c r="AJ568" s="149">
        <f t="shared" si="617"/>
        <v>0</v>
      </c>
      <c r="AK568" s="149">
        <f t="shared" si="617"/>
        <v>0</v>
      </c>
      <c r="AL568" s="149">
        <f t="shared" si="617"/>
        <v>0</v>
      </c>
      <c r="AM568" s="149">
        <f t="shared" si="617"/>
        <v>0</v>
      </c>
      <c r="AN568" s="156"/>
      <c r="AO568" s="156"/>
    </row>
    <row r="569" spans="5:41" outlineLevel="1">
      <c r="E569" s="110" t="str">
        <f t="shared" si="599"/>
        <v>Draw down charge for enhancement capital expenditure in 2040</v>
      </c>
      <c r="F569" s="147">
        <f>Inputs!$AC$4</f>
        <v>2040</v>
      </c>
      <c r="G569" s="69" t="str">
        <f>Inputs!G$54</f>
        <v>£m 2022/23p</v>
      </c>
      <c r="J569" s="149">
        <f t="shared" ref="J569:AM569" si="618">IF(J$4&lt;$F569, 0, IF(J$4 &lt; $F569 + INDEX($J545:$AM545, MATCH($F569, $J$4:$AM$4, 0 ) ), 1, 0 ) ) * INDEX($J546:$AM546,MATCH($F569, $J$4:$AM$4, 0) )</f>
        <v>0</v>
      </c>
      <c r="K569" s="149">
        <f t="shared" si="618"/>
        <v>0</v>
      </c>
      <c r="L569" s="149">
        <f t="shared" si="618"/>
        <v>0</v>
      </c>
      <c r="M569" s="149">
        <f t="shared" si="618"/>
        <v>0</v>
      </c>
      <c r="N569" s="149">
        <f t="shared" si="618"/>
        <v>0</v>
      </c>
      <c r="O569" s="149">
        <f t="shared" si="618"/>
        <v>0</v>
      </c>
      <c r="P569" s="149">
        <f t="shared" si="618"/>
        <v>0</v>
      </c>
      <c r="Q569" s="149">
        <f t="shared" si="618"/>
        <v>0</v>
      </c>
      <c r="R569" s="149">
        <f t="shared" si="618"/>
        <v>0</v>
      </c>
      <c r="S569" s="149">
        <f t="shared" si="618"/>
        <v>0</v>
      </c>
      <c r="T569" s="149">
        <f t="shared" si="618"/>
        <v>0</v>
      </c>
      <c r="U569" s="149">
        <f t="shared" si="618"/>
        <v>0</v>
      </c>
      <c r="V569" s="149">
        <f t="shared" si="618"/>
        <v>0</v>
      </c>
      <c r="W569" s="149">
        <f t="shared" si="618"/>
        <v>0</v>
      </c>
      <c r="X569" s="149">
        <f t="shared" si="618"/>
        <v>0</v>
      </c>
      <c r="Y569" s="149">
        <f t="shared" si="618"/>
        <v>0</v>
      </c>
      <c r="Z569" s="149">
        <f t="shared" si="618"/>
        <v>0</v>
      </c>
      <c r="AA569" s="149">
        <f t="shared" si="618"/>
        <v>0</v>
      </c>
      <c r="AB569" s="149">
        <f t="shared" si="618"/>
        <v>0</v>
      </c>
      <c r="AC569" s="149">
        <f t="shared" si="618"/>
        <v>0</v>
      </c>
      <c r="AD569" s="149">
        <f t="shared" si="618"/>
        <v>0</v>
      </c>
      <c r="AE569" s="149">
        <f t="shared" si="618"/>
        <v>0</v>
      </c>
      <c r="AF569" s="149">
        <f t="shared" si="618"/>
        <v>0</v>
      </c>
      <c r="AG569" s="149">
        <f t="shared" si="618"/>
        <v>0</v>
      </c>
      <c r="AH569" s="149">
        <f t="shared" si="618"/>
        <v>0</v>
      </c>
      <c r="AI569" s="149">
        <f t="shared" si="618"/>
        <v>0</v>
      </c>
      <c r="AJ569" s="149">
        <f t="shared" si="618"/>
        <v>0</v>
      </c>
      <c r="AK569" s="149">
        <f t="shared" si="618"/>
        <v>0</v>
      </c>
      <c r="AL569" s="149">
        <f t="shared" si="618"/>
        <v>0</v>
      </c>
      <c r="AM569" s="149">
        <f t="shared" si="618"/>
        <v>0</v>
      </c>
      <c r="AN569" s="156"/>
      <c r="AO569" s="156"/>
    </row>
    <row r="570" spans="5:41" outlineLevel="1">
      <c r="E570" s="110" t="str">
        <f t="shared" si="599"/>
        <v>Draw down charge for enhancement capital expenditure in 2041</v>
      </c>
      <c r="F570" s="147">
        <f>Inputs!$AD$4</f>
        <v>2041</v>
      </c>
      <c r="G570" s="69" t="str">
        <f>Inputs!G$54</f>
        <v>£m 2022/23p</v>
      </c>
      <c r="J570" s="149">
        <f t="shared" ref="J570:AM570" si="619">IF(J$4&lt;$F570, 0, IF(J$4 &lt; $F570 + INDEX($J545:$AM545, MATCH($F570, $J$4:$AM$4, 0 ) ), 1, 0 ) ) * INDEX($J546:$AM546,MATCH($F570, $J$4:$AM$4, 0) )</f>
        <v>0</v>
      </c>
      <c r="K570" s="149">
        <f t="shared" si="619"/>
        <v>0</v>
      </c>
      <c r="L570" s="149">
        <f t="shared" si="619"/>
        <v>0</v>
      </c>
      <c r="M570" s="149">
        <f t="shared" si="619"/>
        <v>0</v>
      </c>
      <c r="N570" s="149">
        <f t="shared" si="619"/>
        <v>0</v>
      </c>
      <c r="O570" s="149">
        <f t="shared" si="619"/>
        <v>0</v>
      </c>
      <c r="P570" s="149">
        <f t="shared" si="619"/>
        <v>0</v>
      </c>
      <c r="Q570" s="149">
        <f t="shared" si="619"/>
        <v>0</v>
      </c>
      <c r="R570" s="149">
        <f t="shared" si="619"/>
        <v>0</v>
      </c>
      <c r="S570" s="149">
        <f t="shared" si="619"/>
        <v>0</v>
      </c>
      <c r="T570" s="149">
        <f t="shared" si="619"/>
        <v>0</v>
      </c>
      <c r="U570" s="149">
        <f t="shared" si="619"/>
        <v>0</v>
      </c>
      <c r="V570" s="149">
        <f t="shared" si="619"/>
        <v>0</v>
      </c>
      <c r="W570" s="149">
        <f t="shared" si="619"/>
        <v>0</v>
      </c>
      <c r="X570" s="149">
        <f t="shared" si="619"/>
        <v>0</v>
      </c>
      <c r="Y570" s="149">
        <f t="shared" si="619"/>
        <v>0</v>
      </c>
      <c r="Z570" s="149">
        <f t="shared" si="619"/>
        <v>0</v>
      </c>
      <c r="AA570" s="149">
        <f t="shared" si="619"/>
        <v>0</v>
      </c>
      <c r="AB570" s="149">
        <f t="shared" si="619"/>
        <v>0</v>
      </c>
      <c r="AC570" s="149">
        <f t="shared" si="619"/>
        <v>0</v>
      </c>
      <c r="AD570" s="149">
        <f t="shared" si="619"/>
        <v>0</v>
      </c>
      <c r="AE570" s="149">
        <f t="shared" si="619"/>
        <v>0</v>
      </c>
      <c r="AF570" s="149">
        <f t="shared" si="619"/>
        <v>0</v>
      </c>
      <c r="AG570" s="149">
        <f t="shared" si="619"/>
        <v>0</v>
      </c>
      <c r="AH570" s="149">
        <f t="shared" si="619"/>
        <v>0</v>
      </c>
      <c r="AI570" s="149">
        <f t="shared" si="619"/>
        <v>0</v>
      </c>
      <c r="AJ570" s="149">
        <f t="shared" si="619"/>
        <v>0</v>
      </c>
      <c r="AK570" s="149">
        <f t="shared" si="619"/>
        <v>0</v>
      </c>
      <c r="AL570" s="149">
        <f t="shared" si="619"/>
        <v>0</v>
      </c>
      <c r="AM570" s="149">
        <f t="shared" si="619"/>
        <v>0</v>
      </c>
      <c r="AN570" s="156"/>
      <c r="AO570" s="156"/>
    </row>
    <row r="571" spans="5:41" outlineLevel="1">
      <c r="E571" s="110" t="str">
        <f t="shared" si="599"/>
        <v>Draw down charge for enhancement capital expenditure in 2042</v>
      </c>
      <c r="F571" s="147">
        <f>Inputs!$AE$4</f>
        <v>2042</v>
      </c>
      <c r="G571" s="69" t="str">
        <f>Inputs!G$54</f>
        <v>£m 2022/23p</v>
      </c>
      <c r="J571" s="149">
        <f t="shared" ref="J571:AM571" si="620">IF(J$4&lt;$F571, 0, IF(J$4 &lt; $F571 + INDEX($J545:$AM545, MATCH($F571, $J$4:$AM$4, 0 ) ), 1, 0 ) ) * INDEX($J546:$AM546,MATCH($F571, $J$4:$AM$4, 0) )</f>
        <v>0</v>
      </c>
      <c r="K571" s="149">
        <f t="shared" si="620"/>
        <v>0</v>
      </c>
      <c r="L571" s="149">
        <f t="shared" si="620"/>
        <v>0</v>
      </c>
      <c r="M571" s="149">
        <f t="shared" si="620"/>
        <v>0</v>
      </c>
      <c r="N571" s="149">
        <f t="shared" si="620"/>
        <v>0</v>
      </c>
      <c r="O571" s="149">
        <f t="shared" si="620"/>
        <v>0</v>
      </c>
      <c r="P571" s="149">
        <f t="shared" si="620"/>
        <v>0</v>
      </c>
      <c r="Q571" s="149">
        <f t="shared" si="620"/>
        <v>0</v>
      </c>
      <c r="R571" s="149">
        <f t="shared" si="620"/>
        <v>0</v>
      </c>
      <c r="S571" s="149">
        <f t="shared" si="620"/>
        <v>0</v>
      </c>
      <c r="T571" s="149">
        <f t="shared" si="620"/>
        <v>0</v>
      </c>
      <c r="U571" s="149">
        <f t="shared" si="620"/>
        <v>0</v>
      </c>
      <c r="V571" s="149">
        <f t="shared" si="620"/>
        <v>0</v>
      </c>
      <c r="W571" s="149">
        <f t="shared" si="620"/>
        <v>0</v>
      </c>
      <c r="X571" s="149">
        <f t="shared" si="620"/>
        <v>0</v>
      </c>
      <c r="Y571" s="149">
        <f t="shared" si="620"/>
        <v>0</v>
      </c>
      <c r="Z571" s="149">
        <f t="shared" si="620"/>
        <v>0</v>
      </c>
      <c r="AA571" s="149">
        <f t="shared" si="620"/>
        <v>0</v>
      </c>
      <c r="AB571" s="149">
        <f t="shared" si="620"/>
        <v>0</v>
      </c>
      <c r="AC571" s="149">
        <f t="shared" si="620"/>
        <v>0</v>
      </c>
      <c r="AD571" s="149">
        <f t="shared" si="620"/>
        <v>0</v>
      </c>
      <c r="AE571" s="149">
        <f t="shared" si="620"/>
        <v>0</v>
      </c>
      <c r="AF571" s="149">
        <f t="shared" si="620"/>
        <v>0</v>
      </c>
      <c r="AG571" s="149">
        <f t="shared" si="620"/>
        <v>0</v>
      </c>
      <c r="AH571" s="149">
        <f t="shared" si="620"/>
        <v>0</v>
      </c>
      <c r="AI571" s="149">
        <f t="shared" si="620"/>
        <v>0</v>
      </c>
      <c r="AJ571" s="149">
        <f t="shared" si="620"/>
        <v>0</v>
      </c>
      <c r="AK571" s="149">
        <f t="shared" si="620"/>
        <v>0</v>
      </c>
      <c r="AL571" s="149">
        <f t="shared" si="620"/>
        <v>0</v>
      </c>
      <c r="AM571" s="149">
        <f t="shared" si="620"/>
        <v>0</v>
      </c>
      <c r="AN571" s="156"/>
      <c r="AO571" s="156"/>
    </row>
    <row r="572" spans="5:41" outlineLevel="1">
      <c r="E572" s="110" t="str">
        <f t="shared" si="599"/>
        <v>Draw down charge for enhancement capital expenditure in 2043</v>
      </c>
      <c r="F572" s="147">
        <f>Inputs!$AF$4</f>
        <v>2043</v>
      </c>
      <c r="G572" s="69" t="str">
        <f>Inputs!G$54</f>
        <v>£m 2022/23p</v>
      </c>
      <c r="J572" s="149">
        <f t="shared" ref="J572:AM572" si="621">IF(J$4&lt;$F572, 0, IF(J$4 &lt; $F572 + INDEX($J545:$AM545, MATCH($F572, $J$4:$AM$4, 0 ) ), 1, 0 ) ) * INDEX($J546:$AM546,MATCH($F572, $J$4:$AM$4, 0) )</f>
        <v>0</v>
      </c>
      <c r="K572" s="149">
        <f t="shared" si="621"/>
        <v>0</v>
      </c>
      <c r="L572" s="149">
        <f t="shared" si="621"/>
        <v>0</v>
      </c>
      <c r="M572" s="149">
        <f t="shared" si="621"/>
        <v>0</v>
      </c>
      <c r="N572" s="149">
        <f t="shared" si="621"/>
        <v>0</v>
      </c>
      <c r="O572" s="149">
        <f t="shared" si="621"/>
        <v>0</v>
      </c>
      <c r="P572" s="149">
        <f t="shared" si="621"/>
        <v>0</v>
      </c>
      <c r="Q572" s="149">
        <f t="shared" si="621"/>
        <v>0</v>
      </c>
      <c r="R572" s="149">
        <f t="shared" si="621"/>
        <v>0</v>
      </c>
      <c r="S572" s="149">
        <f t="shared" si="621"/>
        <v>0</v>
      </c>
      <c r="T572" s="149">
        <f t="shared" si="621"/>
        <v>0</v>
      </c>
      <c r="U572" s="149">
        <f t="shared" si="621"/>
        <v>0</v>
      </c>
      <c r="V572" s="149">
        <f t="shared" si="621"/>
        <v>0</v>
      </c>
      <c r="W572" s="149">
        <f t="shared" si="621"/>
        <v>0</v>
      </c>
      <c r="X572" s="149">
        <f t="shared" si="621"/>
        <v>0</v>
      </c>
      <c r="Y572" s="149">
        <f t="shared" si="621"/>
        <v>0</v>
      </c>
      <c r="Z572" s="149">
        <f t="shared" si="621"/>
        <v>0</v>
      </c>
      <c r="AA572" s="149">
        <f t="shared" si="621"/>
        <v>0</v>
      </c>
      <c r="AB572" s="149">
        <f t="shared" si="621"/>
        <v>0</v>
      </c>
      <c r="AC572" s="149">
        <f t="shared" si="621"/>
        <v>0</v>
      </c>
      <c r="AD572" s="149">
        <f t="shared" si="621"/>
        <v>0</v>
      </c>
      <c r="AE572" s="149">
        <f t="shared" si="621"/>
        <v>0</v>
      </c>
      <c r="AF572" s="149">
        <f t="shared" si="621"/>
        <v>0</v>
      </c>
      <c r="AG572" s="149">
        <f t="shared" si="621"/>
        <v>0</v>
      </c>
      <c r="AH572" s="149">
        <f t="shared" si="621"/>
        <v>0</v>
      </c>
      <c r="AI572" s="149">
        <f t="shared" si="621"/>
        <v>0</v>
      </c>
      <c r="AJ572" s="149">
        <f t="shared" si="621"/>
        <v>0</v>
      </c>
      <c r="AK572" s="149">
        <f t="shared" si="621"/>
        <v>0</v>
      </c>
      <c r="AL572" s="149">
        <f t="shared" si="621"/>
        <v>0</v>
      </c>
      <c r="AM572" s="149">
        <f t="shared" si="621"/>
        <v>0</v>
      </c>
      <c r="AN572" s="156"/>
      <c r="AO572" s="156"/>
    </row>
    <row r="573" spans="5:41" outlineLevel="1">
      <c r="E573" s="110" t="str">
        <f t="shared" si="599"/>
        <v>Draw down charge for enhancement capital expenditure in 2044</v>
      </c>
      <c r="F573" s="147">
        <f>Inputs!$AG$4</f>
        <v>2044</v>
      </c>
      <c r="G573" s="69" t="str">
        <f>Inputs!G$54</f>
        <v>£m 2022/23p</v>
      </c>
      <c r="J573" s="149">
        <f t="shared" ref="J573:AM573" si="622">IF(J$4&lt;$F573, 0, IF(J$4 &lt; $F573 + INDEX($J545:$AM545, MATCH($F573, $J$4:$AM$4, 0 ) ), 1, 0 ) ) * INDEX($J546:$AM546,MATCH($F573, $J$4:$AM$4, 0) )</f>
        <v>0</v>
      </c>
      <c r="K573" s="149">
        <f t="shared" si="622"/>
        <v>0</v>
      </c>
      <c r="L573" s="149">
        <f t="shared" si="622"/>
        <v>0</v>
      </c>
      <c r="M573" s="149">
        <f t="shared" si="622"/>
        <v>0</v>
      </c>
      <c r="N573" s="149">
        <f t="shared" si="622"/>
        <v>0</v>
      </c>
      <c r="O573" s="149">
        <f t="shared" si="622"/>
        <v>0</v>
      </c>
      <c r="P573" s="149">
        <f t="shared" si="622"/>
        <v>0</v>
      </c>
      <c r="Q573" s="149">
        <f t="shared" si="622"/>
        <v>0</v>
      </c>
      <c r="R573" s="149">
        <f t="shared" si="622"/>
        <v>0</v>
      </c>
      <c r="S573" s="149">
        <f t="shared" si="622"/>
        <v>0</v>
      </c>
      <c r="T573" s="149">
        <f t="shared" si="622"/>
        <v>0</v>
      </c>
      <c r="U573" s="149">
        <f t="shared" si="622"/>
        <v>0</v>
      </c>
      <c r="V573" s="149">
        <f t="shared" si="622"/>
        <v>0</v>
      </c>
      <c r="W573" s="149">
        <f t="shared" si="622"/>
        <v>0</v>
      </c>
      <c r="X573" s="149">
        <f t="shared" si="622"/>
        <v>0</v>
      </c>
      <c r="Y573" s="149">
        <f t="shared" si="622"/>
        <v>0</v>
      </c>
      <c r="Z573" s="149">
        <f t="shared" si="622"/>
        <v>0</v>
      </c>
      <c r="AA573" s="149">
        <f t="shared" si="622"/>
        <v>0</v>
      </c>
      <c r="AB573" s="149">
        <f t="shared" si="622"/>
        <v>0</v>
      </c>
      <c r="AC573" s="149">
        <f t="shared" si="622"/>
        <v>0</v>
      </c>
      <c r="AD573" s="149">
        <f t="shared" si="622"/>
        <v>0</v>
      </c>
      <c r="AE573" s="149">
        <f t="shared" si="622"/>
        <v>0</v>
      </c>
      <c r="AF573" s="149">
        <f t="shared" si="622"/>
        <v>0</v>
      </c>
      <c r="AG573" s="149">
        <f t="shared" si="622"/>
        <v>0</v>
      </c>
      <c r="AH573" s="149">
        <f t="shared" si="622"/>
        <v>0</v>
      </c>
      <c r="AI573" s="149">
        <f t="shared" si="622"/>
        <v>0</v>
      </c>
      <c r="AJ573" s="149">
        <f t="shared" si="622"/>
        <v>0</v>
      </c>
      <c r="AK573" s="149">
        <f t="shared" si="622"/>
        <v>0</v>
      </c>
      <c r="AL573" s="149">
        <f t="shared" si="622"/>
        <v>0</v>
      </c>
      <c r="AM573" s="149">
        <f t="shared" si="622"/>
        <v>0</v>
      </c>
      <c r="AN573" s="156"/>
      <c r="AO573" s="156"/>
    </row>
    <row r="574" spans="5:41" outlineLevel="1">
      <c r="E574" s="110" t="str">
        <f t="shared" si="599"/>
        <v>Draw down charge for enhancement capital expenditure in 2045</v>
      </c>
      <c r="F574" s="147">
        <f>Inputs!$AH$4</f>
        <v>2045</v>
      </c>
      <c r="G574" s="69" t="str">
        <f>Inputs!G$54</f>
        <v>£m 2022/23p</v>
      </c>
      <c r="J574" s="149">
        <f t="shared" ref="J574:AM574" si="623">IF(J$4&lt;$F574, 0, IF(J$4 &lt; $F574 + INDEX($J545:$AM545, MATCH($F574, $J$4:$AM$4, 0 ) ), 1, 0 ) ) * INDEX($J546:$AM546,MATCH($F574, $J$4:$AM$4, 0) )</f>
        <v>0</v>
      </c>
      <c r="K574" s="149">
        <f t="shared" si="623"/>
        <v>0</v>
      </c>
      <c r="L574" s="149">
        <f t="shared" si="623"/>
        <v>0</v>
      </c>
      <c r="M574" s="149">
        <f t="shared" si="623"/>
        <v>0</v>
      </c>
      <c r="N574" s="149">
        <f t="shared" si="623"/>
        <v>0</v>
      </c>
      <c r="O574" s="149">
        <f t="shared" si="623"/>
        <v>0</v>
      </c>
      <c r="P574" s="149">
        <f t="shared" si="623"/>
        <v>0</v>
      </c>
      <c r="Q574" s="149">
        <f t="shared" si="623"/>
        <v>0</v>
      </c>
      <c r="R574" s="149">
        <f t="shared" si="623"/>
        <v>0</v>
      </c>
      <c r="S574" s="149">
        <f t="shared" si="623"/>
        <v>0</v>
      </c>
      <c r="T574" s="149">
        <f t="shared" si="623"/>
        <v>0</v>
      </c>
      <c r="U574" s="149">
        <f t="shared" si="623"/>
        <v>0</v>
      </c>
      <c r="V574" s="149">
        <f t="shared" si="623"/>
        <v>0</v>
      </c>
      <c r="W574" s="149">
        <f t="shared" si="623"/>
        <v>0</v>
      </c>
      <c r="X574" s="149">
        <f t="shared" si="623"/>
        <v>0</v>
      </c>
      <c r="Y574" s="149">
        <f t="shared" si="623"/>
        <v>0</v>
      </c>
      <c r="Z574" s="149">
        <f t="shared" si="623"/>
        <v>0</v>
      </c>
      <c r="AA574" s="149">
        <f t="shared" si="623"/>
        <v>0</v>
      </c>
      <c r="AB574" s="149">
        <f t="shared" si="623"/>
        <v>0</v>
      </c>
      <c r="AC574" s="149">
        <f t="shared" si="623"/>
        <v>0</v>
      </c>
      <c r="AD574" s="149">
        <f t="shared" si="623"/>
        <v>0</v>
      </c>
      <c r="AE574" s="149">
        <f t="shared" si="623"/>
        <v>0</v>
      </c>
      <c r="AF574" s="149">
        <f t="shared" si="623"/>
        <v>0</v>
      </c>
      <c r="AG574" s="149">
        <f t="shared" si="623"/>
        <v>0</v>
      </c>
      <c r="AH574" s="149">
        <f t="shared" si="623"/>
        <v>0</v>
      </c>
      <c r="AI574" s="149">
        <f t="shared" si="623"/>
        <v>0</v>
      </c>
      <c r="AJ574" s="149">
        <f t="shared" si="623"/>
        <v>0</v>
      </c>
      <c r="AK574" s="149">
        <f t="shared" si="623"/>
        <v>0</v>
      </c>
      <c r="AL574" s="149">
        <f t="shared" si="623"/>
        <v>0</v>
      </c>
      <c r="AM574" s="149">
        <f t="shared" si="623"/>
        <v>0</v>
      </c>
      <c r="AN574" s="156"/>
      <c r="AO574" s="156"/>
    </row>
    <row r="575" spans="5:41" outlineLevel="1">
      <c r="E575" s="110" t="str">
        <f t="shared" si="599"/>
        <v>Draw down charge for enhancement capital expenditure in 2046</v>
      </c>
      <c r="F575" s="147">
        <f>Inputs!$AI$4</f>
        <v>2046</v>
      </c>
      <c r="G575" s="69" t="str">
        <f>Inputs!G$54</f>
        <v>£m 2022/23p</v>
      </c>
      <c r="J575" s="149">
        <f t="shared" ref="J575:AM575" si="624">IF(J$4&lt;$F575, 0, IF(J$4 &lt; $F575 + INDEX($J545:$AM545, MATCH($F575, $J$4:$AM$4, 0 ) ), 1, 0 ) ) * INDEX($J546:$AM546,MATCH($F575, $J$4:$AM$4, 0) )</f>
        <v>0</v>
      </c>
      <c r="K575" s="149">
        <f t="shared" si="624"/>
        <v>0</v>
      </c>
      <c r="L575" s="149">
        <f t="shared" si="624"/>
        <v>0</v>
      </c>
      <c r="M575" s="149">
        <f t="shared" si="624"/>
        <v>0</v>
      </c>
      <c r="N575" s="149">
        <f t="shared" si="624"/>
        <v>0</v>
      </c>
      <c r="O575" s="149">
        <f t="shared" si="624"/>
        <v>0</v>
      </c>
      <c r="P575" s="149">
        <f t="shared" si="624"/>
        <v>0</v>
      </c>
      <c r="Q575" s="149">
        <f t="shared" si="624"/>
        <v>0</v>
      </c>
      <c r="R575" s="149">
        <f t="shared" si="624"/>
        <v>0</v>
      </c>
      <c r="S575" s="149">
        <f t="shared" si="624"/>
        <v>0</v>
      </c>
      <c r="T575" s="149">
        <f t="shared" si="624"/>
        <v>0</v>
      </c>
      <c r="U575" s="149">
        <f t="shared" si="624"/>
        <v>0</v>
      </c>
      <c r="V575" s="149">
        <f t="shared" si="624"/>
        <v>0</v>
      </c>
      <c r="W575" s="149">
        <f t="shared" si="624"/>
        <v>0</v>
      </c>
      <c r="X575" s="149">
        <f t="shared" si="624"/>
        <v>0</v>
      </c>
      <c r="Y575" s="149">
        <f t="shared" si="624"/>
        <v>0</v>
      </c>
      <c r="Z575" s="149">
        <f t="shared" si="624"/>
        <v>0</v>
      </c>
      <c r="AA575" s="149">
        <f t="shared" si="624"/>
        <v>0</v>
      </c>
      <c r="AB575" s="149">
        <f t="shared" si="624"/>
        <v>0</v>
      </c>
      <c r="AC575" s="149">
        <f t="shared" si="624"/>
        <v>0</v>
      </c>
      <c r="AD575" s="149">
        <f t="shared" si="624"/>
        <v>0</v>
      </c>
      <c r="AE575" s="149">
        <f t="shared" si="624"/>
        <v>0</v>
      </c>
      <c r="AF575" s="149">
        <f t="shared" si="624"/>
        <v>0</v>
      </c>
      <c r="AG575" s="149">
        <f t="shared" si="624"/>
        <v>0</v>
      </c>
      <c r="AH575" s="149">
        <f t="shared" si="624"/>
        <v>0</v>
      </c>
      <c r="AI575" s="149">
        <f t="shared" si="624"/>
        <v>1.6229827122296192</v>
      </c>
      <c r="AJ575" s="149">
        <f t="shared" si="624"/>
        <v>1.6229827122296192</v>
      </c>
      <c r="AK575" s="149">
        <f t="shared" si="624"/>
        <v>1.6229827122296192</v>
      </c>
      <c r="AL575" s="149">
        <f t="shared" si="624"/>
        <v>1.6229827122296192</v>
      </c>
      <c r="AM575" s="149">
        <f t="shared" si="624"/>
        <v>1.6229827122296192</v>
      </c>
      <c r="AN575" s="156"/>
      <c r="AO575" s="156"/>
    </row>
    <row r="576" spans="5:41" outlineLevel="1">
      <c r="E576" s="110" t="str">
        <f t="shared" si="599"/>
        <v>Draw down charge for enhancement capital expenditure in 2047</v>
      </c>
      <c r="F576" s="147">
        <f>Inputs!$AJ$4</f>
        <v>2047</v>
      </c>
      <c r="G576" s="69" t="str">
        <f>Inputs!G$54</f>
        <v>£m 2022/23p</v>
      </c>
      <c r="J576" s="149">
        <f t="shared" ref="J576:AM576" si="625">IF(J$4&lt;$F576, 0, IF(J$4 &lt; $F576 + INDEX($J545:$AM545, MATCH($F576, $J$4:$AM$4, 0 ) ), 1, 0 ) ) * INDEX($J546:$AM546,MATCH($F576, $J$4:$AM$4, 0) )</f>
        <v>0</v>
      </c>
      <c r="K576" s="149">
        <f t="shared" si="625"/>
        <v>0</v>
      </c>
      <c r="L576" s="149">
        <f t="shared" si="625"/>
        <v>0</v>
      </c>
      <c r="M576" s="149">
        <f t="shared" si="625"/>
        <v>0</v>
      </c>
      <c r="N576" s="149">
        <f t="shared" si="625"/>
        <v>0</v>
      </c>
      <c r="O576" s="149">
        <f t="shared" si="625"/>
        <v>0</v>
      </c>
      <c r="P576" s="149">
        <f t="shared" si="625"/>
        <v>0</v>
      </c>
      <c r="Q576" s="149">
        <f t="shared" si="625"/>
        <v>0</v>
      </c>
      <c r="R576" s="149">
        <f t="shared" si="625"/>
        <v>0</v>
      </c>
      <c r="S576" s="149">
        <f t="shared" si="625"/>
        <v>0</v>
      </c>
      <c r="T576" s="149">
        <f t="shared" si="625"/>
        <v>0</v>
      </c>
      <c r="U576" s="149">
        <f t="shared" si="625"/>
        <v>0</v>
      </c>
      <c r="V576" s="149">
        <f t="shared" si="625"/>
        <v>0</v>
      </c>
      <c r="W576" s="149">
        <f t="shared" si="625"/>
        <v>0</v>
      </c>
      <c r="X576" s="149">
        <f t="shared" si="625"/>
        <v>0</v>
      </c>
      <c r="Y576" s="149">
        <f t="shared" si="625"/>
        <v>0</v>
      </c>
      <c r="Z576" s="149">
        <f t="shared" si="625"/>
        <v>0</v>
      </c>
      <c r="AA576" s="149">
        <f t="shared" si="625"/>
        <v>0</v>
      </c>
      <c r="AB576" s="149">
        <f t="shared" si="625"/>
        <v>0</v>
      </c>
      <c r="AC576" s="149">
        <f t="shared" si="625"/>
        <v>0</v>
      </c>
      <c r="AD576" s="149">
        <f t="shared" si="625"/>
        <v>0</v>
      </c>
      <c r="AE576" s="149">
        <f t="shared" si="625"/>
        <v>0</v>
      </c>
      <c r="AF576" s="149">
        <f t="shared" si="625"/>
        <v>0</v>
      </c>
      <c r="AG576" s="149">
        <f t="shared" si="625"/>
        <v>0</v>
      </c>
      <c r="AH576" s="149">
        <f t="shared" si="625"/>
        <v>0</v>
      </c>
      <c r="AI576" s="149">
        <f t="shared" si="625"/>
        <v>0</v>
      </c>
      <c r="AJ576" s="149">
        <f t="shared" si="625"/>
        <v>1.6229827122296192</v>
      </c>
      <c r="AK576" s="149">
        <f t="shared" si="625"/>
        <v>1.6229827122296192</v>
      </c>
      <c r="AL576" s="149">
        <f t="shared" si="625"/>
        <v>1.6229827122296192</v>
      </c>
      <c r="AM576" s="149">
        <f t="shared" si="625"/>
        <v>1.6229827122296192</v>
      </c>
      <c r="AN576" s="156"/>
      <c r="AO576" s="156"/>
    </row>
    <row r="577" spans="2:41" outlineLevel="1">
      <c r="E577" s="110" t="str">
        <f t="shared" si="599"/>
        <v>Draw down charge for enhancement capital expenditure in 2048</v>
      </c>
      <c r="F577" s="147">
        <f>Inputs!$AK$4</f>
        <v>2048</v>
      </c>
      <c r="G577" s="69" t="str">
        <f>Inputs!G$54</f>
        <v>£m 2022/23p</v>
      </c>
      <c r="J577" s="149">
        <f t="shared" ref="J577:AM577" si="626">IF(J$4&lt;$F577, 0, IF(J$4 &lt; $F577 + INDEX($J545:$AM545, MATCH($F577, $J$4:$AM$4, 0 ) ), 1, 0 ) ) * INDEX($J546:$AM546,MATCH($F577, $J$4:$AM$4, 0) )</f>
        <v>0</v>
      </c>
      <c r="K577" s="149">
        <f t="shared" si="626"/>
        <v>0</v>
      </c>
      <c r="L577" s="149">
        <f t="shared" si="626"/>
        <v>0</v>
      </c>
      <c r="M577" s="149">
        <f t="shared" si="626"/>
        <v>0</v>
      </c>
      <c r="N577" s="149">
        <f t="shared" si="626"/>
        <v>0</v>
      </c>
      <c r="O577" s="149">
        <f t="shared" si="626"/>
        <v>0</v>
      </c>
      <c r="P577" s="149">
        <f t="shared" si="626"/>
        <v>0</v>
      </c>
      <c r="Q577" s="149">
        <f t="shared" si="626"/>
        <v>0</v>
      </c>
      <c r="R577" s="149">
        <f t="shared" si="626"/>
        <v>0</v>
      </c>
      <c r="S577" s="149">
        <f t="shared" si="626"/>
        <v>0</v>
      </c>
      <c r="T577" s="149">
        <f t="shared" si="626"/>
        <v>0</v>
      </c>
      <c r="U577" s="149">
        <f t="shared" si="626"/>
        <v>0</v>
      </c>
      <c r="V577" s="149">
        <f t="shared" si="626"/>
        <v>0</v>
      </c>
      <c r="W577" s="149">
        <f t="shared" si="626"/>
        <v>0</v>
      </c>
      <c r="X577" s="149">
        <f t="shared" si="626"/>
        <v>0</v>
      </c>
      <c r="Y577" s="149">
        <f t="shared" si="626"/>
        <v>0</v>
      </c>
      <c r="Z577" s="149">
        <f t="shared" si="626"/>
        <v>0</v>
      </c>
      <c r="AA577" s="149">
        <f t="shared" si="626"/>
        <v>0</v>
      </c>
      <c r="AB577" s="149">
        <f t="shared" si="626"/>
        <v>0</v>
      </c>
      <c r="AC577" s="149">
        <f t="shared" si="626"/>
        <v>0</v>
      </c>
      <c r="AD577" s="149">
        <f t="shared" si="626"/>
        <v>0</v>
      </c>
      <c r="AE577" s="149">
        <f t="shared" si="626"/>
        <v>0</v>
      </c>
      <c r="AF577" s="149">
        <f t="shared" si="626"/>
        <v>0</v>
      </c>
      <c r="AG577" s="149">
        <f t="shared" si="626"/>
        <v>0</v>
      </c>
      <c r="AH577" s="149">
        <f t="shared" si="626"/>
        <v>0</v>
      </c>
      <c r="AI577" s="149">
        <f t="shared" si="626"/>
        <v>0</v>
      </c>
      <c r="AJ577" s="149">
        <f t="shared" si="626"/>
        <v>0</v>
      </c>
      <c r="AK577" s="149">
        <f t="shared" si="626"/>
        <v>1.6577797231455562</v>
      </c>
      <c r="AL577" s="149">
        <f t="shared" si="626"/>
        <v>1.6577797231455562</v>
      </c>
      <c r="AM577" s="149">
        <f t="shared" si="626"/>
        <v>1.6577797231455562</v>
      </c>
      <c r="AN577" s="156"/>
      <c r="AO577" s="156"/>
    </row>
    <row r="578" spans="2:41" outlineLevel="1">
      <c r="E578" s="110" t="str">
        <f t="shared" si="599"/>
        <v>Draw down charge for enhancement capital expenditure in 2049</v>
      </c>
      <c r="F578" s="147">
        <f>Inputs!$AL$4</f>
        <v>2049</v>
      </c>
      <c r="G578" s="69" t="str">
        <f>Inputs!G$54</f>
        <v>£m 2022/23p</v>
      </c>
      <c r="J578" s="149">
        <f t="shared" ref="J578:AM578" si="627">IF(J$4&lt;$F578, 0, IF(J$4 &lt; $F578 + INDEX($J545:$AM545, MATCH($F578, $J$4:$AM$4, 0 ) ), 1, 0 ) ) * INDEX($J546:$AM546,MATCH($F578, $J$4:$AM$4, 0) )</f>
        <v>0</v>
      </c>
      <c r="K578" s="149">
        <f t="shared" si="627"/>
        <v>0</v>
      </c>
      <c r="L578" s="149">
        <f t="shared" si="627"/>
        <v>0</v>
      </c>
      <c r="M578" s="149">
        <f t="shared" si="627"/>
        <v>0</v>
      </c>
      <c r="N578" s="149">
        <f t="shared" si="627"/>
        <v>0</v>
      </c>
      <c r="O578" s="149">
        <f t="shared" si="627"/>
        <v>0</v>
      </c>
      <c r="P578" s="149">
        <f t="shared" si="627"/>
        <v>0</v>
      </c>
      <c r="Q578" s="149">
        <f t="shared" si="627"/>
        <v>0</v>
      </c>
      <c r="R578" s="149">
        <f t="shared" si="627"/>
        <v>0</v>
      </c>
      <c r="S578" s="149">
        <f t="shared" si="627"/>
        <v>0</v>
      </c>
      <c r="T578" s="149">
        <f t="shared" si="627"/>
        <v>0</v>
      </c>
      <c r="U578" s="149">
        <f t="shared" si="627"/>
        <v>0</v>
      </c>
      <c r="V578" s="149">
        <f t="shared" si="627"/>
        <v>0</v>
      </c>
      <c r="W578" s="149">
        <f t="shared" si="627"/>
        <v>0</v>
      </c>
      <c r="X578" s="149">
        <f t="shared" si="627"/>
        <v>0</v>
      </c>
      <c r="Y578" s="149">
        <f t="shared" si="627"/>
        <v>0</v>
      </c>
      <c r="Z578" s="149">
        <f t="shared" si="627"/>
        <v>0</v>
      </c>
      <c r="AA578" s="149">
        <f t="shared" si="627"/>
        <v>0</v>
      </c>
      <c r="AB578" s="149">
        <f t="shared" si="627"/>
        <v>0</v>
      </c>
      <c r="AC578" s="149">
        <f t="shared" si="627"/>
        <v>0</v>
      </c>
      <c r="AD578" s="149">
        <f t="shared" si="627"/>
        <v>0</v>
      </c>
      <c r="AE578" s="149">
        <f t="shared" si="627"/>
        <v>0</v>
      </c>
      <c r="AF578" s="149">
        <f t="shared" si="627"/>
        <v>0</v>
      </c>
      <c r="AG578" s="149">
        <f t="shared" si="627"/>
        <v>0</v>
      </c>
      <c r="AH578" s="149">
        <f t="shared" si="627"/>
        <v>0</v>
      </c>
      <c r="AI578" s="149">
        <f t="shared" si="627"/>
        <v>0</v>
      </c>
      <c r="AJ578" s="149">
        <f t="shared" si="627"/>
        <v>0</v>
      </c>
      <c r="AK578" s="149">
        <f t="shared" si="627"/>
        <v>0</v>
      </c>
      <c r="AL578" s="149">
        <f t="shared" si="627"/>
        <v>1.6577797231455562</v>
      </c>
      <c r="AM578" s="149">
        <f t="shared" si="627"/>
        <v>1.6577797231455562</v>
      </c>
      <c r="AN578" s="156"/>
      <c r="AO578" s="156"/>
    </row>
    <row r="579" spans="2:41" outlineLevel="1">
      <c r="E579" s="110" t="str">
        <f t="shared" si="599"/>
        <v>Draw down charge for enhancement capital expenditure in 2050</v>
      </c>
      <c r="F579" s="147">
        <f>Inputs!$AM$4</f>
        <v>2050</v>
      </c>
      <c r="G579" s="69" t="str">
        <f>Inputs!G$54</f>
        <v>£m 2022/23p</v>
      </c>
      <c r="J579" s="149">
        <f t="shared" ref="J579:AM579" si="628">IF(J$4&lt;$F579, 0, IF(J$4 &lt; $F579 + INDEX($J545:$AM545, MATCH($F579, $J$4:$AM$4, 0 ) ), 1, 0 ) ) * INDEX($J546:$AM546,MATCH($F579, $J$4:$AM$4, 0) )</f>
        <v>0</v>
      </c>
      <c r="K579" s="149">
        <f t="shared" si="628"/>
        <v>0</v>
      </c>
      <c r="L579" s="149">
        <f t="shared" si="628"/>
        <v>0</v>
      </c>
      <c r="M579" s="149">
        <f t="shared" si="628"/>
        <v>0</v>
      </c>
      <c r="N579" s="149">
        <f t="shared" si="628"/>
        <v>0</v>
      </c>
      <c r="O579" s="149">
        <f t="shared" si="628"/>
        <v>0</v>
      </c>
      <c r="P579" s="149">
        <f t="shared" si="628"/>
        <v>0</v>
      </c>
      <c r="Q579" s="149">
        <f t="shared" si="628"/>
        <v>0</v>
      </c>
      <c r="R579" s="149">
        <f t="shared" si="628"/>
        <v>0</v>
      </c>
      <c r="S579" s="149">
        <f t="shared" si="628"/>
        <v>0</v>
      </c>
      <c r="T579" s="149">
        <f t="shared" si="628"/>
        <v>0</v>
      </c>
      <c r="U579" s="149">
        <f t="shared" si="628"/>
        <v>0</v>
      </c>
      <c r="V579" s="149">
        <f t="shared" si="628"/>
        <v>0</v>
      </c>
      <c r="W579" s="149">
        <f t="shared" si="628"/>
        <v>0</v>
      </c>
      <c r="X579" s="149">
        <f t="shared" si="628"/>
        <v>0</v>
      </c>
      <c r="Y579" s="149">
        <f t="shared" si="628"/>
        <v>0</v>
      </c>
      <c r="Z579" s="149">
        <f t="shared" si="628"/>
        <v>0</v>
      </c>
      <c r="AA579" s="149">
        <f t="shared" si="628"/>
        <v>0</v>
      </c>
      <c r="AB579" s="149">
        <f t="shared" si="628"/>
        <v>0</v>
      </c>
      <c r="AC579" s="149">
        <f t="shared" si="628"/>
        <v>0</v>
      </c>
      <c r="AD579" s="149">
        <f t="shared" si="628"/>
        <v>0</v>
      </c>
      <c r="AE579" s="149">
        <f t="shared" si="628"/>
        <v>0</v>
      </c>
      <c r="AF579" s="149">
        <f t="shared" si="628"/>
        <v>0</v>
      </c>
      <c r="AG579" s="149">
        <f t="shared" si="628"/>
        <v>0</v>
      </c>
      <c r="AH579" s="149">
        <f t="shared" si="628"/>
        <v>0</v>
      </c>
      <c r="AI579" s="149">
        <f t="shared" si="628"/>
        <v>0</v>
      </c>
      <c r="AJ579" s="149">
        <f t="shared" si="628"/>
        <v>0</v>
      </c>
      <c r="AK579" s="149">
        <f t="shared" si="628"/>
        <v>0</v>
      </c>
      <c r="AL579" s="149">
        <f t="shared" si="628"/>
        <v>0</v>
      </c>
      <c r="AM579" s="149">
        <f t="shared" si="628"/>
        <v>1.6577797231455562</v>
      </c>
      <c r="AN579" s="156"/>
      <c r="AO579" s="156"/>
    </row>
    <row r="580" spans="2:41" outlineLevel="1">
      <c r="F580" s="147"/>
      <c r="J580" s="149"/>
      <c r="K580" s="149"/>
      <c r="L580" s="149"/>
      <c r="M580" s="149"/>
      <c r="N580" s="149"/>
      <c r="O580" s="149"/>
      <c r="P580" s="149"/>
      <c r="Q580" s="149"/>
      <c r="R580" s="149"/>
      <c r="S580" s="149"/>
      <c r="T580" s="149"/>
      <c r="U580" s="149"/>
      <c r="V580" s="149"/>
      <c r="W580" s="149"/>
      <c r="X580" s="149"/>
      <c r="Y580" s="149"/>
      <c r="Z580" s="149"/>
      <c r="AA580" s="149"/>
      <c r="AB580" s="149"/>
      <c r="AC580" s="149"/>
      <c r="AD580" s="149"/>
      <c r="AE580" s="149"/>
      <c r="AF580" s="149"/>
      <c r="AG580" s="149"/>
      <c r="AH580" s="149"/>
      <c r="AI580" s="149"/>
      <c r="AJ580" s="149"/>
      <c r="AK580" s="149"/>
      <c r="AL580" s="149"/>
      <c r="AM580" s="149"/>
    </row>
    <row r="581" spans="2:41" outlineLevel="1">
      <c r="E581" s="153" t="s">
        <v>322</v>
      </c>
      <c r="F581" s="154"/>
      <c r="G581" s="154" t="str">
        <f>Inputs!G$54</f>
        <v>£m 2022/23p</v>
      </c>
      <c r="H581" s="153"/>
      <c r="I581" s="153"/>
      <c r="J581" s="162">
        <f>SUM(J550:J579)</f>
        <v>0</v>
      </c>
      <c r="K581" s="162">
        <f t="shared" ref="K581:AM581" si="629">SUM(K550:K579)</f>
        <v>0</v>
      </c>
      <c r="L581" s="162">
        <f t="shared" si="629"/>
        <v>0</v>
      </c>
      <c r="M581" s="162">
        <f t="shared" si="629"/>
        <v>0</v>
      </c>
      <c r="N581" s="162">
        <f t="shared" si="629"/>
        <v>0</v>
      </c>
      <c r="O581" s="162">
        <f t="shared" si="629"/>
        <v>0</v>
      </c>
      <c r="P581" s="162">
        <f t="shared" si="629"/>
        <v>0</v>
      </c>
      <c r="Q581" s="162">
        <f t="shared" si="629"/>
        <v>0</v>
      </c>
      <c r="R581" s="162">
        <f t="shared" si="629"/>
        <v>0</v>
      </c>
      <c r="S581" s="162">
        <f t="shared" si="629"/>
        <v>0</v>
      </c>
      <c r="T581" s="162">
        <f t="shared" si="629"/>
        <v>0</v>
      </c>
      <c r="U581" s="162">
        <f t="shared" si="629"/>
        <v>0</v>
      </c>
      <c r="V581" s="162">
        <f t="shared" si="629"/>
        <v>0</v>
      </c>
      <c r="W581" s="162">
        <f t="shared" si="629"/>
        <v>0</v>
      </c>
      <c r="X581" s="162">
        <f t="shared" si="629"/>
        <v>0</v>
      </c>
      <c r="Y581" s="162">
        <f t="shared" si="629"/>
        <v>0</v>
      </c>
      <c r="Z581" s="162">
        <f t="shared" si="629"/>
        <v>0</v>
      </c>
      <c r="AA581" s="162">
        <f t="shared" si="629"/>
        <v>0</v>
      </c>
      <c r="AB581" s="162">
        <f t="shared" si="629"/>
        <v>0</v>
      </c>
      <c r="AC581" s="162">
        <f t="shared" si="629"/>
        <v>0</v>
      </c>
      <c r="AD581" s="162">
        <f t="shared" si="629"/>
        <v>0</v>
      </c>
      <c r="AE581" s="162">
        <f t="shared" si="629"/>
        <v>0</v>
      </c>
      <c r="AF581" s="162">
        <f t="shared" si="629"/>
        <v>0</v>
      </c>
      <c r="AG581" s="162">
        <f t="shared" si="629"/>
        <v>0</v>
      </c>
      <c r="AH581" s="162">
        <f t="shared" si="629"/>
        <v>0</v>
      </c>
      <c r="AI581" s="162">
        <f t="shared" si="629"/>
        <v>1.6229827122296192</v>
      </c>
      <c r="AJ581" s="162">
        <f t="shared" si="629"/>
        <v>3.2459654244592384</v>
      </c>
      <c r="AK581" s="162">
        <f t="shared" si="629"/>
        <v>4.9037451476047949</v>
      </c>
      <c r="AL581" s="162">
        <f t="shared" si="629"/>
        <v>6.5615248707503513</v>
      </c>
      <c r="AM581" s="162">
        <f t="shared" si="629"/>
        <v>8.2193045938959077</v>
      </c>
      <c r="AN581" s="155"/>
    </row>
    <row r="582" spans="2:41" outlineLevel="1">
      <c r="F582" s="147"/>
      <c r="J582" s="167"/>
      <c r="K582" s="167"/>
      <c r="L582" s="167"/>
      <c r="M582" s="167"/>
      <c r="N582" s="167"/>
      <c r="O582" s="167"/>
      <c r="P582" s="167"/>
      <c r="Q582" s="167"/>
      <c r="R582" s="167"/>
      <c r="S582" s="167"/>
      <c r="T582" s="167"/>
      <c r="U582" s="167"/>
      <c r="V582" s="167"/>
      <c r="W582" s="167"/>
      <c r="X582" s="167"/>
      <c r="Y582" s="167"/>
      <c r="Z582" s="167"/>
      <c r="AA582" s="167"/>
      <c r="AB582" s="167"/>
      <c r="AC582" s="167"/>
      <c r="AD582" s="167"/>
      <c r="AE582" s="167"/>
      <c r="AF582" s="167"/>
      <c r="AG582" s="167"/>
      <c r="AH582" s="167"/>
      <c r="AI582" s="167"/>
      <c r="AJ582" s="167"/>
      <c r="AK582" s="167"/>
      <c r="AL582" s="167"/>
      <c r="AM582" s="167"/>
    </row>
    <row r="583" spans="2:41" outlineLevel="1">
      <c r="B583" s="157" t="s">
        <v>323</v>
      </c>
      <c r="F583" s="147"/>
      <c r="J583" s="168"/>
      <c r="K583" s="168"/>
      <c r="L583" s="168"/>
      <c r="M583" s="168"/>
      <c r="N583" s="168"/>
      <c r="O583" s="168"/>
      <c r="P583" s="168"/>
      <c r="Q583" s="168"/>
      <c r="R583" s="168"/>
      <c r="S583" s="168"/>
      <c r="T583" s="168"/>
      <c r="U583" s="168"/>
      <c r="V583" s="168"/>
      <c r="W583" s="168"/>
      <c r="X583" s="168"/>
      <c r="Y583" s="168"/>
      <c r="Z583" s="168"/>
      <c r="AA583" s="168"/>
      <c r="AB583" s="168"/>
      <c r="AC583" s="168"/>
      <c r="AD583" s="168"/>
      <c r="AE583" s="168"/>
      <c r="AF583" s="168"/>
      <c r="AG583" s="168"/>
      <c r="AH583" s="168"/>
      <c r="AI583" s="168"/>
      <c r="AJ583" s="168"/>
      <c r="AK583" s="168"/>
      <c r="AL583" s="168"/>
      <c r="AM583" s="168"/>
    </row>
    <row r="584" spans="2:41" outlineLevel="1">
      <c r="F584" s="147"/>
      <c r="J584" s="167"/>
      <c r="K584" s="167"/>
      <c r="L584" s="167"/>
      <c r="M584" s="167"/>
      <c r="N584" s="167"/>
      <c r="O584" s="167"/>
      <c r="P584" s="167"/>
      <c r="Q584" s="167"/>
      <c r="R584" s="167"/>
      <c r="S584" s="167"/>
      <c r="T584" s="167"/>
      <c r="U584" s="167"/>
      <c r="V584" s="167"/>
      <c r="W584" s="167"/>
      <c r="X584" s="167"/>
      <c r="Y584" s="167"/>
      <c r="Z584" s="167"/>
      <c r="AA584" s="167"/>
      <c r="AB584" s="167"/>
      <c r="AC584" s="167"/>
      <c r="AD584" s="167"/>
      <c r="AE584" s="167"/>
      <c r="AF584" s="167"/>
      <c r="AG584" s="167"/>
      <c r="AH584" s="167"/>
      <c r="AI584" s="167"/>
      <c r="AJ584" s="167"/>
      <c r="AK584" s="167"/>
      <c r="AL584" s="167"/>
      <c r="AM584" s="167"/>
    </row>
    <row r="585" spans="2:41" outlineLevel="1">
      <c r="E585" s="146" t="s">
        <v>324</v>
      </c>
      <c r="G585" s="111" t="s">
        <v>160</v>
      </c>
      <c r="J585" s="166">
        <f>Inputs!$J$39</f>
        <v>0</v>
      </c>
      <c r="K585" s="166"/>
      <c r="L585" s="166"/>
      <c r="M585" s="166"/>
      <c r="N585" s="166"/>
      <c r="O585" s="166"/>
      <c r="P585" s="166"/>
      <c r="Q585" s="166"/>
      <c r="R585" s="166"/>
      <c r="S585" s="166"/>
      <c r="T585" s="166"/>
      <c r="U585" s="166"/>
      <c r="V585" s="166"/>
      <c r="W585" s="166"/>
      <c r="X585" s="166"/>
      <c r="Y585" s="166"/>
      <c r="Z585" s="166"/>
      <c r="AA585" s="166"/>
      <c r="AB585" s="166"/>
      <c r="AC585" s="166"/>
      <c r="AD585" s="166"/>
      <c r="AE585" s="166"/>
      <c r="AF585" s="166"/>
      <c r="AG585" s="166"/>
      <c r="AH585" s="166"/>
      <c r="AI585" s="166"/>
      <c r="AJ585" s="166"/>
      <c r="AK585" s="166"/>
      <c r="AL585" s="166"/>
      <c r="AM585" s="166"/>
      <c r="AN585" s="147"/>
      <c r="AO585" s="147"/>
    </row>
    <row r="586" spans="2:41" outlineLevel="1">
      <c r="E586" s="146"/>
      <c r="J586" s="166"/>
      <c r="K586" s="166"/>
      <c r="L586" s="166"/>
      <c r="M586" s="166"/>
      <c r="N586" s="166"/>
      <c r="O586" s="166"/>
      <c r="P586" s="166"/>
      <c r="Q586" s="166"/>
      <c r="R586" s="166"/>
      <c r="S586" s="166"/>
      <c r="T586" s="166"/>
      <c r="U586" s="166"/>
      <c r="V586" s="166"/>
      <c r="W586" s="166"/>
      <c r="X586" s="166"/>
      <c r="Y586" s="166"/>
      <c r="Z586" s="166"/>
      <c r="AA586" s="166"/>
      <c r="AB586" s="166"/>
      <c r="AC586" s="166"/>
      <c r="AD586" s="166"/>
      <c r="AE586" s="166"/>
      <c r="AF586" s="166"/>
      <c r="AG586" s="166"/>
      <c r="AH586" s="166"/>
      <c r="AI586" s="166"/>
      <c r="AJ586" s="166"/>
      <c r="AK586" s="166"/>
      <c r="AL586" s="166"/>
      <c r="AM586" s="166"/>
      <c r="AN586" s="147"/>
      <c r="AO586" s="147"/>
    </row>
    <row r="587" spans="2:41" outlineLevel="1">
      <c r="E587" s="67" t="s">
        <v>325</v>
      </c>
      <c r="F587" s="69"/>
      <c r="G587" s="69" t="s">
        <v>160</v>
      </c>
      <c r="J587" s="295">
        <f>MAX(J585, I590 )</f>
        <v>0</v>
      </c>
      <c r="K587" s="295">
        <f t="shared" ref="K587:AM587" si="630">MAX(K585, J590 )</f>
        <v>0</v>
      </c>
      <c r="L587" s="295">
        <f t="shared" si="630"/>
        <v>0</v>
      </c>
      <c r="M587" s="295">
        <f t="shared" si="630"/>
        <v>0</v>
      </c>
      <c r="N587" s="295">
        <f t="shared" si="630"/>
        <v>0</v>
      </c>
      <c r="O587" s="295">
        <f t="shared" si="630"/>
        <v>0</v>
      </c>
      <c r="P587" s="295">
        <f t="shared" si="630"/>
        <v>0</v>
      </c>
      <c r="Q587" s="295">
        <f t="shared" si="630"/>
        <v>0</v>
      </c>
      <c r="R587" s="295">
        <f t="shared" si="630"/>
        <v>0</v>
      </c>
      <c r="S587" s="295">
        <f t="shared" si="630"/>
        <v>0</v>
      </c>
      <c r="T587" s="295">
        <f t="shared" si="630"/>
        <v>0</v>
      </c>
      <c r="U587" s="295">
        <f t="shared" si="630"/>
        <v>0</v>
      </c>
      <c r="V587" s="295">
        <f t="shared" si="630"/>
        <v>0</v>
      </c>
      <c r="W587" s="295">
        <f t="shared" si="630"/>
        <v>0</v>
      </c>
      <c r="X587" s="295">
        <f t="shared" si="630"/>
        <v>0</v>
      </c>
      <c r="Y587" s="295">
        <f t="shared" si="630"/>
        <v>0</v>
      </c>
      <c r="Z587" s="295">
        <f t="shared" si="630"/>
        <v>0</v>
      </c>
      <c r="AA587" s="295">
        <f t="shared" si="630"/>
        <v>0</v>
      </c>
      <c r="AB587" s="295">
        <f t="shared" si="630"/>
        <v>0</v>
      </c>
      <c r="AC587" s="295">
        <f t="shared" si="630"/>
        <v>0</v>
      </c>
      <c r="AD587" s="295">
        <f t="shared" si="630"/>
        <v>0</v>
      </c>
      <c r="AE587" s="295">
        <f t="shared" si="630"/>
        <v>0</v>
      </c>
      <c r="AF587" s="295">
        <f t="shared" si="630"/>
        <v>0</v>
      </c>
      <c r="AG587" s="295">
        <f t="shared" si="630"/>
        <v>0</v>
      </c>
      <c r="AH587" s="295">
        <f t="shared" si="630"/>
        <v>0</v>
      </c>
      <c r="AI587" s="295">
        <f t="shared" si="630"/>
        <v>0</v>
      </c>
      <c r="AJ587" s="295">
        <f t="shared" si="630"/>
        <v>117.81501728777042</v>
      </c>
      <c r="AK587" s="295">
        <f t="shared" si="630"/>
        <v>234.0070518633112</v>
      </c>
      <c r="AL587" s="295">
        <f t="shared" si="630"/>
        <v>348.54130671570641</v>
      </c>
      <c r="AM587" s="295">
        <f t="shared" si="630"/>
        <v>461.4177818449561</v>
      </c>
      <c r="AN587" s="160"/>
      <c r="AO587" s="69"/>
    </row>
    <row r="588" spans="2:41" outlineLevel="1">
      <c r="E588" s="67" t="s">
        <v>326</v>
      </c>
      <c r="G588" s="111" t="s">
        <v>160</v>
      </c>
      <c r="J588" s="295">
        <f t="shared" ref="J588:AM588" si="631">J544</f>
        <v>0</v>
      </c>
      <c r="K588" s="295">
        <f t="shared" si="631"/>
        <v>0</v>
      </c>
      <c r="L588" s="295">
        <f t="shared" si="631"/>
        <v>0</v>
      </c>
      <c r="M588" s="295">
        <f t="shared" si="631"/>
        <v>0</v>
      </c>
      <c r="N588" s="295">
        <f t="shared" si="631"/>
        <v>0</v>
      </c>
      <c r="O588" s="295">
        <f t="shared" si="631"/>
        <v>0</v>
      </c>
      <c r="P588" s="295">
        <f t="shared" si="631"/>
        <v>0</v>
      </c>
      <c r="Q588" s="295">
        <f t="shared" si="631"/>
        <v>0</v>
      </c>
      <c r="R588" s="295">
        <f t="shared" si="631"/>
        <v>0</v>
      </c>
      <c r="S588" s="295">
        <f t="shared" si="631"/>
        <v>0</v>
      </c>
      <c r="T588" s="295">
        <f t="shared" si="631"/>
        <v>0</v>
      </c>
      <c r="U588" s="295">
        <f t="shared" si="631"/>
        <v>0</v>
      </c>
      <c r="V588" s="295">
        <f t="shared" si="631"/>
        <v>0</v>
      </c>
      <c r="W588" s="295">
        <f t="shared" si="631"/>
        <v>0</v>
      </c>
      <c r="X588" s="295">
        <f t="shared" si="631"/>
        <v>0</v>
      </c>
      <c r="Y588" s="295">
        <f t="shared" si="631"/>
        <v>0</v>
      </c>
      <c r="Z588" s="295">
        <f t="shared" si="631"/>
        <v>0</v>
      </c>
      <c r="AA588" s="295">
        <f t="shared" si="631"/>
        <v>0</v>
      </c>
      <c r="AB588" s="295">
        <f t="shared" si="631"/>
        <v>0</v>
      </c>
      <c r="AC588" s="295">
        <f t="shared" si="631"/>
        <v>0</v>
      </c>
      <c r="AD588" s="295">
        <f t="shared" si="631"/>
        <v>0</v>
      </c>
      <c r="AE588" s="295">
        <f t="shared" si="631"/>
        <v>0</v>
      </c>
      <c r="AF588" s="295">
        <f t="shared" si="631"/>
        <v>0</v>
      </c>
      <c r="AG588" s="295">
        <f t="shared" si="631"/>
        <v>0</v>
      </c>
      <c r="AH588" s="295">
        <f t="shared" si="631"/>
        <v>0</v>
      </c>
      <c r="AI588" s="295">
        <f t="shared" si="631"/>
        <v>119.43800000000003</v>
      </c>
      <c r="AJ588" s="295">
        <f t="shared" si="631"/>
        <v>119.43800000000003</v>
      </c>
      <c r="AK588" s="295">
        <f t="shared" si="631"/>
        <v>119.43800000000003</v>
      </c>
      <c r="AL588" s="295">
        <f t="shared" si="631"/>
        <v>119.43800000000003</v>
      </c>
      <c r="AM588" s="295">
        <f t="shared" si="631"/>
        <v>119.43800000000003</v>
      </c>
      <c r="AN588" s="150"/>
      <c r="AO588" s="150"/>
    </row>
    <row r="589" spans="2:41" outlineLevel="1">
      <c r="E589" s="110" t="s">
        <v>327</v>
      </c>
      <c r="G589" s="111" t="s">
        <v>160</v>
      </c>
      <c r="J589" s="297">
        <f>-J581</f>
        <v>0</v>
      </c>
      <c r="K589" s="297">
        <f t="shared" ref="K589:AM589" si="632">-K581</f>
        <v>0</v>
      </c>
      <c r="L589" s="297">
        <f t="shared" si="632"/>
        <v>0</v>
      </c>
      <c r="M589" s="297">
        <f t="shared" si="632"/>
        <v>0</v>
      </c>
      <c r="N589" s="297">
        <f t="shared" si="632"/>
        <v>0</v>
      </c>
      <c r="O589" s="297">
        <f t="shared" si="632"/>
        <v>0</v>
      </c>
      <c r="P589" s="297">
        <f t="shared" si="632"/>
        <v>0</v>
      </c>
      <c r="Q589" s="297">
        <f t="shared" si="632"/>
        <v>0</v>
      </c>
      <c r="R589" s="297">
        <f t="shared" si="632"/>
        <v>0</v>
      </c>
      <c r="S589" s="297">
        <f t="shared" si="632"/>
        <v>0</v>
      </c>
      <c r="T589" s="297">
        <f t="shared" si="632"/>
        <v>0</v>
      </c>
      <c r="U589" s="297">
        <f t="shared" si="632"/>
        <v>0</v>
      </c>
      <c r="V589" s="297">
        <f t="shared" si="632"/>
        <v>0</v>
      </c>
      <c r="W589" s="297">
        <f t="shared" si="632"/>
        <v>0</v>
      </c>
      <c r="X589" s="297">
        <f t="shared" si="632"/>
        <v>0</v>
      </c>
      <c r="Y589" s="297">
        <f t="shared" si="632"/>
        <v>0</v>
      </c>
      <c r="Z589" s="297">
        <f t="shared" si="632"/>
        <v>0</v>
      </c>
      <c r="AA589" s="297">
        <f t="shared" si="632"/>
        <v>0</v>
      </c>
      <c r="AB589" s="297">
        <f t="shared" si="632"/>
        <v>0</v>
      </c>
      <c r="AC589" s="297">
        <f t="shared" si="632"/>
        <v>0</v>
      </c>
      <c r="AD589" s="297">
        <f t="shared" si="632"/>
        <v>0</v>
      </c>
      <c r="AE589" s="297">
        <f t="shared" si="632"/>
        <v>0</v>
      </c>
      <c r="AF589" s="297">
        <f t="shared" si="632"/>
        <v>0</v>
      </c>
      <c r="AG589" s="297">
        <f t="shared" si="632"/>
        <v>0</v>
      </c>
      <c r="AH589" s="297">
        <f t="shared" si="632"/>
        <v>0</v>
      </c>
      <c r="AI589" s="297">
        <f t="shared" si="632"/>
        <v>-1.6229827122296192</v>
      </c>
      <c r="AJ589" s="297">
        <f t="shared" si="632"/>
        <v>-3.2459654244592384</v>
      </c>
      <c r="AK589" s="297">
        <f t="shared" si="632"/>
        <v>-4.9037451476047949</v>
      </c>
      <c r="AL589" s="297">
        <f t="shared" si="632"/>
        <v>-6.5615248707503513</v>
      </c>
      <c r="AM589" s="297">
        <f t="shared" si="632"/>
        <v>-8.2193045938959077</v>
      </c>
      <c r="AN589" s="159"/>
    </row>
    <row r="590" spans="2:41" outlineLevel="1">
      <c r="E590" s="110" t="s">
        <v>328</v>
      </c>
      <c r="G590" s="111" t="s">
        <v>160</v>
      </c>
      <c r="J590" s="297">
        <f>SUM(J587:J589)</f>
        <v>0</v>
      </c>
      <c r="K590" s="297">
        <f t="shared" ref="K590:AM590" si="633">SUM(K587:K589)</f>
        <v>0</v>
      </c>
      <c r="L590" s="297">
        <f t="shared" si="633"/>
        <v>0</v>
      </c>
      <c r="M590" s="297">
        <f t="shared" si="633"/>
        <v>0</v>
      </c>
      <c r="N590" s="297">
        <f t="shared" si="633"/>
        <v>0</v>
      </c>
      <c r="O590" s="297">
        <f t="shared" si="633"/>
        <v>0</v>
      </c>
      <c r="P590" s="297">
        <f t="shared" si="633"/>
        <v>0</v>
      </c>
      <c r="Q590" s="297">
        <f t="shared" si="633"/>
        <v>0</v>
      </c>
      <c r="R590" s="297">
        <f t="shared" si="633"/>
        <v>0</v>
      </c>
      <c r="S590" s="297">
        <f t="shared" si="633"/>
        <v>0</v>
      </c>
      <c r="T590" s="297">
        <f t="shared" si="633"/>
        <v>0</v>
      </c>
      <c r="U590" s="297">
        <f t="shared" si="633"/>
        <v>0</v>
      </c>
      <c r="V590" s="297">
        <f t="shared" si="633"/>
        <v>0</v>
      </c>
      <c r="W590" s="297">
        <f t="shared" si="633"/>
        <v>0</v>
      </c>
      <c r="X590" s="297">
        <f t="shared" si="633"/>
        <v>0</v>
      </c>
      <c r="Y590" s="297">
        <f t="shared" si="633"/>
        <v>0</v>
      </c>
      <c r="Z590" s="297">
        <f t="shared" si="633"/>
        <v>0</v>
      </c>
      <c r="AA590" s="297">
        <f t="shared" si="633"/>
        <v>0</v>
      </c>
      <c r="AB590" s="297">
        <f t="shared" si="633"/>
        <v>0</v>
      </c>
      <c r="AC590" s="297">
        <f t="shared" si="633"/>
        <v>0</v>
      </c>
      <c r="AD590" s="297">
        <f t="shared" si="633"/>
        <v>0</v>
      </c>
      <c r="AE590" s="297">
        <f t="shared" si="633"/>
        <v>0</v>
      </c>
      <c r="AF590" s="297">
        <f t="shared" si="633"/>
        <v>0</v>
      </c>
      <c r="AG590" s="297">
        <f t="shared" si="633"/>
        <v>0</v>
      </c>
      <c r="AH590" s="297">
        <f t="shared" si="633"/>
        <v>0</v>
      </c>
      <c r="AI590" s="297">
        <f t="shared" si="633"/>
        <v>117.81501728777042</v>
      </c>
      <c r="AJ590" s="297">
        <f t="shared" si="633"/>
        <v>234.0070518633112</v>
      </c>
      <c r="AK590" s="297">
        <f t="shared" si="633"/>
        <v>348.54130671570641</v>
      </c>
      <c r="AL590" s="297">
        <f t="shared" si="633"/>
        <v>461.4177818449561</v>
      </c>
      <c r="AM590" s="297">
        <f t="shared" si="633"/>
        <v>572.63647725106023</v>
      </c>
      <c r="AN590" s="159"/>
    </row>
    <row r="591" spans="2:41" outlineLevel="1">
      <c r="J591" s="297"/>
      <c r="K591" s="297"/>
      <c r="L591" s="297"/>
      <c r="M591" s="297"/>
      <c r="N591" s="297"/>
      <c r="O591" s="297"/>
      <c r="P591" s="297"/>
      <c r="Q591" s="297"/>
      <c r="R591" s="297"/>
      <c r="S591" s="297"/>
      <c r="T591" s="297"/>
      <c r="U591" s="297"/>
      <c r="V591" s="297"/>
      <c r="W591" s="297"/>
      <c r="X591" s="297"/>
      <c r="Y591" s="297"/>
      <c r="Z591" s="297"/>
      <c r="AA591" s="297"/>
      <c r="AB591" s="297"/>
      <c r="AC591" s="297"/>
      <c r="AD591" s="297"/>
      <c r="AE591" s="297"/>
      <c r="AF591" s="297"/>
      <c r="AG591" s="297"/>
      <c r="AH591" s="297"/>
      <c r="AI591" s="297"/>
      <c r="AJ591" s="297"/>
      <c r="AK591" s="297"/>
      <c r="AL591" s="297"/>
      <c r="AM591" s="297"/>
      <c r="AN591" s="111"/>
    </row>
    <row r="592" spans="2:41" outlineLevel="1">
      <c r="E592" s="110" t="s">
        <v>329</v>
      </c>
      <c r="G592" s="111" t="s">
        <v>160</v>
      </c>
      <c r="J592" s="297">
        <f>AVERAGE(J590,J587)</f>
        <v>0</v>
      </c>
      <c r="K592" s="297">
        <f t="shared" ref="K592:AM592" si="634">AVERAGE(K590,K587)</f>
        <v>0</v>
      </c>
      <c r="L592" s="297">
        <f t="shared" si="634"/>
        <v>0</v>
      </c>
      <c r="M592" s="297">
        <f t="shared" si="634"/>
        <v>0</v>
      </c>
      <c r="N592" s="297">
        <f t="shared" si="634"/>
        <v>0</v>
      </c>
      <c r="O592" s="297">
        <f t="shared" si="634"/>
        <v>0</v>
      </c>
      <c r="P592" s="297">
        <f t="shared" si="634"/>
        <v>0</v>
      </c>
      <c r="Q592" s="297">
        <f t="shared" si="634"/>
        <v>0</v>
      </c>
      <c r="R592" s="297">
        <f t="shared" si="634"/>
        <v>0</v>
      </c>
      <c r="S592" s="297">
        <f t="shared" si="634"/>
        <v>0</v>
      </c>
      <c r="T592" s="297">
        <f t="shared" si="634"/>
        <v>0</v>
      </c>
      <c r="U592" s="297">
        <f t="shared" si="634"/>
        <v>0</v>
      </c>
      <c r="V592" s="297">
        <f t="shared" si="634"/>
        <v>0</v>
      </c>
      <c r="W592" s="297">
        <f t="shared" si="634"/>
        <v>0</v>
      </c>
      <c r="X592" s="297">
        <f t="shared" si="634"/>
        <v>0</v>
      </c>
      <c r="Y592" s="297">
        <f t="shared" si="634"/>
        <v>0</v>
      </c>
      <c r="Z592" s="297">
        <f t="shared" si="634"/>
        <v>0</v>
      </c>
      <c r="AA592" s="297">
        <f t="shared" si="634"/>
        <v>0</v>
      </c>
      <c r="AB592" s="297">
        <f t="shared" si="634"/>
        <v>0</v>
      </c>
      <c r="AC592" s="297">
        <f t="shared" si="634"/>
        <v>0</v>
      </c>
      <c r="AD592" s="297">
        <f t="shared" si="634"/>
        <v>0</v>
      </c>
      <c r="AE592" s="297">
        <f t="shared" si="634"/>
        <v>0</v>
      </c>
      <c r="AF592" s="297">
        <f t="shared" si="634"/>
        <v>0</v>
      </c>
      <c r="AG592" s="297">
        <f t="shared" si="634"/>
        <v>0</v>
      </c>
      <c r="AH592" s="297">
        <f t="shared" si="634"/>
        <v>0</v>
      </c>
      <c r="AI592" s="297">
        <f t="shared" si="634"/>
        <v>58.907508643885208</v>
      </c>
      <c r="AJ592" s="297">
        <f t="shared" si="634"/>
        <v>175.91103457554081</v>
      </c>
      <c r="AK592" s="297">
        <f t="shared" si="634"/>
        <v>291.27417928950882</v>
      </c>
      <c r="AL592" s="297">
        <f t="shared" si="634"/>
        <v>404.97954428033125</v>
      </c>
      <c r="AM592" s="297">
        <f t="shared" si="634"/>
        <v>517.02712954800813</v>
      </c>
      <c r="AN592" s="159"/>
    </row>
    <row r="593" spans="2:40" outlineLevel="1">
      <c r="E593" s="146" t="str">
        <f>Inputs!E$40</f>
        <v>Allowed Cost of Capital</v>
      </c>
      <c r="F593" s="147"/>
      <c r="G593" s="147" t="str">
        <f>Inputs!G$40</f>
        <v>%</v>
      </c>
      <c r="H593" s="146"/>
      <c r="I593" s="146"/>
      <c r="J593" s="170">
        <f>Inputs!J$40</f>
        <v>2.92</v>
      </c>
      <c r="K593" s="170">
        <f>Inputs!K$40</f>
        <v>2.92</v>
      </c>
      <c r="L593" s="170">
        <f>Inputs!L$40</f>
        <v>2.92</v>
      </c>
      <c r="M593" s="170">
        <f>Inputs!M$40</f>
        <v>2.92</v>
      </c>
      <c r="N593" s="170">
        <f>Inputs!N$40</f>
        <v>2.92</v>
      </c>
      <c r="O593" s="170">
        <f>Inputs!O$40</f>
        <v>3.23</v>
      </c>
      <c r="P593" s="170">
        <f>Inputs!P$40</f>
        <v>3.23</v>
      </c>
      <c r="Q593" s="170">
        <f>Inputs!Q$40</f>
        <v>3.23</v>
      </c>
      <c r="R593" s="170">
        <f>Inputs!R$40</f>
        <v>3.23</v>
      </c>
      <c r="S593" s="170">
        <f>Inputs!S$40</f>
        <v>3.23</v>
      </c>
      <c r="T593" s="170">
        <f>Inputs!T$40</f>
        <v>3.23</v>
      </c>
      <c r="U593" s="170">
        <f>Inputs!U$40</f>
        <v>3.23</v>
      </c>
      <c r="V593" s="170">
        <f>Inputs!V$40</f>
        <v>3.23</v>
      </c>
      <c r="W593" s="170">
        <f>Inputs!W$40</f>
        <v>3.23</v>
      </c>
      <c r="X593" s="170">
        <f>Inputs!X$40</f>
        <v>3.23</v>
      </c>
      <c r="Y593" s="170">
        <f>Inputs!Y$40</f>
        <v>3.23</v>
      </c>
      <c r="Z593" s="170">
        <f>Inputs!Z$40</f>
        <v>3.23</v>
      </c>
      <c r="AA593" s="170">
        <f>Inputs!AA$40</f>
        <v>3.23</v>
      </c>
      <c r="AB593" s="170">
        <f>Inputs!AB$40</f>
        <v>3.23</v>
      </c>
      <c r="AC593" s="170">
        <f>Inputs!AC$40</f>
        <v>3.23</v>
      </c>
      <c r="AD593" s="170">
        <f>Inputs!AD$40</f>
        <v>3.23</v>
      </c>
      <c r="AE593" s="170">
        <f>Inputs!AE$40</f>
        <v>3.23</v>
      </c>
      <c r="AF593" s="170">
        <f>Inputs!AF$40</f>
        <v>3.23</v>
      </c>
      <c r="AG593" s="170">
        <f>Inputs!AG$40</f>
        <v>3.23</v>
      </c>
      <c r="AH593" s="170">
        <f>Inputs!AH$40</f>
        <v>3.23</v>
      </c>
      <c r="AI593" s="170">
        <f>Inputs!AI$40</f>
        <v>3.23</v>
      </c>
      <c r="AJ593" s="170">
        <f>Inputs!AJ$40</f>
        <v>3.23</v>
      </c>
      <c r="AK593" s="170">
        <f>Inputs!AK$40</f>
        <v>3.23</v>
      </c>
      <c r="AL593" s="170">
        <f>Inputs!AL$40</f>
        <v>3.23</v>
      </c>
      <c r="AM593" s="170">
        <f>Inputs!AM$40</f>
        <v>3.23</v>
      </c>
      <c r="AN593" s="147"/>
    </row>
    <row r="594" spans="2:40" outlineLevel="1">
      <c r="E594" s="146"/>
      <c r="F594" s="147"/>
      <c r="G594" s="147"/>
      <c r="H594" s="146"/>
      <c r="I594" s="146"/>
      <c r="J594" s="166"/>
      <c r="K594" s="166"/>
      <c r="L594" s="166"/>
      <c r="M594" s="166"/>
      <c r="N594" s="166"/>
      <c r="O594" s="166"/>
      <c r="P594" s="166"/>
      <c r="Q594" s="166"/>
      <c r="R594" s="166"/>
      <c r="S594" s="166"/>
      <c r="T594" s="166"/>
      <c r="U594" s="166"/>
      <c r="V594" s="166"/>
      <c r="W594" s="166"/>
      <c r="X594" s="166"/>
      <c r="Y594" s="166"/>
      <c r="Z594" s="166"/>
      <c r="AA594" s="166"/>
      <c r="AB594" s="166"/>
      <c r="AC594" s="166"/>
      <c r="AD594" s="166"/>
      <c r="AE594" s="166"/>
      <c r="AF594" s="166"/>
      <c r="AG594" s="166"/>
      <c r="AH594" s="166"/>
      <c r="AI594" s="166"/>
      <c r="AJ594" s="166"/>
      <c r="AK594" s="166"/>
      <c r="AL594" s="166"/>
      <c r="AM594" s="166"/>
      <c r="AN594" s="147"/>
    </row>
    <row r="595" spans="2:40" outlineLevel="1">
      <c r="E595" s="153" t="s">
        <v>330</v>
      </c>
      <c r="F595" s="154"/>
      <c r="G595" s="154" t="s">
        <v>160</v>
      </c>
      <c r="H595" s="153"/>
      <c r="I595" s="153"/>
      <c r="J595" s="162">
        <f>J592*J593/100</f>
        <v>0</v>
      </c>
      <c r="K595" s="162">
        <f t="shared" ref="K595:AM595" si="635">K592*K593/100</f>
        <v>0</v>
      </c>
      <c r="L595" s="162">
        <f t="shared" si="635"/>
        <v>0</v>
      </c>
      <c r="M595" s="162">
        <f t="shared" si="635"/>
        <v>0</v>
      </c>
      <c r="N595" s="162">
        <f t="shared" si="635"/>
        <v>0</v>
      </c>
      <c r="O595" s="162">
        <f t="shared" si="635"/>
        <v>0</v>
      </c>
      <c r="P595" s="162">
        <f t="shared" si="635"/>
        <v>0</v>
      </c>
      <c r="Q595" s="162">
        <f t="shared" si="635"/>
        <v>0</v>
      </c>
      <c r="R595" s="162">
        <f t="shared" si="635"/>
        <v>0</v>
      </c>
      <c r="S595" s="162">
        <f t="shared" si="635"/>
        <v>0</v>
      </c>
      <c r="T595" s="162">
        <f t="shared" si="635"/>
        <v>0</v>
      </c>
      <c r="U595" s="162">
        <f t="shared" si="635"/>
        <v>0</v>
      </c>
      <c r="V595" s="162">
        <f t="shared" si="635"/>
        <v>0</v>
      </c>
      <c r="W595" s="162">
        <f t="shared" si="635"/>
        <v>0</v>
      </c>
      <c r="X595" s="162">
        <f t="shared" si="635"/>
        <v>0</v>
      </c>
      <c r="Y595" s="162">
        <f t="shared" si="635"/>
        <v>0</v>
      </c>
      <c r="Z595" s="162">
        <f t="shared" si="635"/>
        <v>0</v>
      </c>
      <c r="AA595" s="162">
        <f t="shared" si="635"/>
        <v>0</v>
      </c>
      <c r="AB595" s="162">
        <f t="shared" si="635"/>
        <v>0</v>
      </c>
      <c r="AC595" s="162">
        <f t="shared" si="635"/>
        <v>0</v>
      </c>
      <c r="AD595" s="162">
        <f t="shared" si="635"/>
        <v>0</v>
      </c>
      <c r="AE595" s="162">
        <f t="shared" si="635"/>
        <v>0</v>
      </c>
      <c r="AF595" s="162">
        <f t="shared" si="635"/>
        <v>0</v>
      </c>
      <c r="AG595" s="162">
        <f t="shared" si="635"/>
        <v>0</v>
      </c>
      <c r="AH595" s="162">
        <f t="shared" si="635"/>
        <v>0</v>
      </c>
      <c r="AI595" s="162">
        <f t="shared" si="635"/>
        <v>1.9027125291974922</v>
      </c>
      <c r="AJ595" s="162">
        <f t="shared" si="635"/>
        <v>5.6819264167899677</v>
      </c>
      <c r="AK595" s="162">
        <f t="shared" si="635"/>
        <v>9.4081559910511352</v>
      </c>
      <c r="AL595" s="162">
        <f t="shared" si="635"/>
        <v>13.0808392802547</v>
      </c>
      <c r="AM595" s="162">
        <f t="shared" si="635"/>
        <v>16.699976284400663</v>
      </c>
      <c r="AN595" s="159"/>
    </row>
    <row r="596" spans="2:40" outlineLevel="1">
      <c r="J596" s="161"/>
      <c r="K596" s="161"/>
      <c r="L596" s="161"/>
      <c r="M596" s="161"/>
      <c r="N596" s="161"/>
      <c r="O596" s="161"/>
      <c r="P596" s="161"/>
      <c r="Q596" s="161"/>
      <c r="R596" s="161"/>
      <c r="S596" s="161"/>
      <c r="T596" s="161"/>
      <c r="U596" s="161"/>
      <c r="V596" s="161"/>
      <c r="W596" s="161"/>
      <c r="X596" s="161"/>
      <c r="Y596" s="161"/>
      <c r="Z596" s="161"/>
      <c r="AA596" s="161"/>
      <c r="AB596" s="161"/>
      <c r="AC596" s="161"/>
      <c r="AD596" s="161"/>
      <c r="AE596" s="161"/>
      <c r="AF596" s="161"/>
      <c r="AG596" s="161"/>
      <c r="AH596" s="161"/>
      <c r="AI596" s="161"/>
      <c r="AJ596" s="161"/>
      <c r="AK596" s="161"/>
      <c r="AL596" s="161"/>
      <c r="AM596" s="161"/>
    </row>
    <row r="597" spans="2:40" outlineLevel="1">
      <c r="B597" s="157" t="s">
        <v>331</v>
      </c>
      <c r="J597" s="167"/>
      <c r="K597" s="167"/>
      <c r="L597" s="167"/>
      <c r="M597" s="167"/>
      <c r="N597" s="167"/>
      <c r="O597" s="167"/>
      <c r="P597" s="167"/>
      <c r="Q597" s="167"/>
      <c r="R597" s="167"/>
      <c r="S597" s="167"/>
      <c r="T597" s="167"/>
      <c r="U597" s="167"/>
      <c r="V597" s="167"/>
      <c r="W597" s="167"/>
      <c r="X597" s="167"/>
      <c r="Y597" s="167"/>
      <c r="Z597" s="167"/>
      <c r="AA597" s="167"/>
      <c r="AB597" s="167"/>
      <c r="AC597" s="167"/>
      <c r="AD597" s="167"/>
      <c r="AE597" s="167"/>
      <c r="AF597" s="167"/>
      <c r="AG597" s="167"/>
      <c r="AH597" s="167"/>
      <c r="AI597" s="167"/>
      <c r="AJ597" s="167"/>
      <c r="AK597" s="167"/>
      <c r="AL597" s="167"/>
      <c r="AM597" s="167"/>
    </row>
    <row r="598" spans="2:40" outlineLevel="1">
      <c r="J598" s="167"/>
      <c r="K598" s="167"/>
      <c r="L598" s="167"/>
      <c r="M598" s="167"/>
      <c r="N598" s="167"/>
      <c r="O598" s="167"/>
      <c r="P598" s="167"/>
      <c r="Q598" s="167"/>
      <c r="R598" s="167"/>
      <c r="S598" s="167"/>
      <c r="T598" s="167"/>
      <c r="U598" s="167"/>
      <c r="V598" s="167"/>
      <c r="W598" s="167"/>
      <c r="X598" s="167"/>
      <c r="Y598" s="167"/>
      <c r="Z598" s="167"/>
      <c r="AA598" s="167"/>
      <c r="AB598" s="167"/>
      <c r="AC598" s="167"/>
      <c r="AD598" s="167"/>
      <c r="AE598" s="167"/>
      <c r="AF598" s="167"/>
      <c r="AG598" s="167"/>
      <c r="AH598" s="167"/>
      <c r="AI598" s="167"/>
      <c r="AJ598" s="167"/>
      <c r="AK598" s="167"/>
      <c r="AL598" s="167"/>
      <c r="AM598" s="167"/>
    </row>
    <row r="599" spans="2:40" outlineLevel="1">
      <c r="E599" s="146" t="str">
        <f>Inputs!E$41</f>
        <v>Allowed Return on Equity (at notional gearing)</v>
      </c>
      <c r="F599" s="147"/>
      <c r="G599" s="147" t="str">
        <f>Inputs!G$41</f>
        <v>%</v>
      </c>
      <c r="H599" s="146"/>
      <c r="I599" s="146"/>
      <c r="J599" s="170">
        <f>Inputs!J$41</f>
        <v>4.1900000000000004</v>
      </c>
      <c r="K599" s="170">
        <f>Inputs!K$41</f>
        <v>4.1900000000000004</v>
      </c>
      <c r="L599" s="170">
        <f>Inputs!L$41</f>
        <v>4.1900000000000004</v>
      </c>
      <c r="M599" s="170">
        <f>Inputs!M$41</f>
        <v>4.1900000000000004</v>
      </c>
      <c r="N599" s="170">
        <f>Inputs!N$41</f>
        <v>4.1900000000000004</v>
      </c>
      <c r="O599" s="170">
        <f>Inputs!O$41</f>
        <v>4.1399999999999997</v>
      </c>
      <c r="P599" s="170">
        <f>Inputs!P$41</f>
        <v>4.1399999999999997</v>
      </c>
      <c r="Q599" s="170">
        <f>Inputs!Q$41</f>
        <v>4.1399999999999997</v>
      </c>
      <c r="R599" s="170">
        <f>Inputs!R$41</f>
        <v>4.1399999999999997</v>
      </c>
      <c r="S599" s="170">
        <f>Inputs!S$41</f>
        <v>4.1399999999999997</v>
      </c>
      <c r="T599" s="170">
        <f>Inputs!T$41</f>
        <v>4.1399999999999997</v>
      </c>
      <c r="U599" s="170">
        <f>Inputs!U$41</f>
        <v>4.1399999999999997</v>
      </c>
      <c r="V599" s="170">
        <f>Inputs!V$41</f>
        <v>4.1399999999999997</v>
      </c>
      <c r="W599" s="170">
        <f>Inputs!W$41</f>
        <v>4.1399999999999997</v>
      </c>
      <c r="X599" s="170">
        <f>Inputs!X$41</f>
        <v>4.1399999999999997</v>
      </c>
      <c r="Y599" s="170">
        <f>Inputs!Y$41</f>
        <v>4.1399999999999997</v>
      </c>
      <c r="Z599" s="170">
        <f>Inputs!Z$41</f>
        <v>4.1399999999999997</v>
      </c>
      <c r="AA599" s="170">
        <f>Inputs!AA$41</f>
        <v>4.1900000000000004</v>
      </c>
      <c r="AB599" s="170">
        <f>Inputs!AB$41</f>
        <v>4.1900000000000004</v>
      </c>
      <c r="AC599" s="170">
        <f>Inputs!AC$41</f>
        <v>4.1900000000000004</v>
      </c>
      <c r="AD599" s="170">
        <f>Inputs!AD$41</f>
        <v>4.1900000000000004</v>
      </c>
      <c r="AE599" s="170">
        <f>Inputs!AE$41</f>
        <v>4.1900000000000004</v>
      </c>
      <c r="AF599" s="170">
        <f>Inputs!AF$41</f>
        <v>4.1900000000000004</v>
      </c>
      <c r="AG599" s="170">
        <f>Inputs!AG$41</f>
        <v>4.1900000000000004</v>
      </c>
      <c r="AH599" s="170">
        <f>Inputs!AH$41</f>
        <v>4.1900000000000004</v>
      </c>
      <c r="AI599" s="170">
        <f>Inputs!AI$41</f>
        <v>4.1900000000000004</v>
      </c>
      <c r="AJ599" s="170">
        <f>Inputs!AJ$41</f>
        <v>4.1900000000000004</v>
      </c>
      <c r="AK599" s="170">
        <f>Inputs!AK$41</f>
        <v>4.1900000000000004</v>
      </c>
      <c r="AL599" s="170">
        <f>Inputs!AL$41</f>
        <v>4.1900000000000004</v>
      </c>
      <c r="AM599" s="170">
        <f>Inputs!AM$41</f>
        <v>4.1900000000000004</v>
      </c>
      <c r="AN599" s="146"/>
    </row>
    <row r="600" spans="2:40" outlineLevel="1">
      <c r="E600" s="146" t="str">
        <f>Inputs!E$42</f>
        <v>Notional gearing</v>
      </c>
      <c r="F600" s="147"/>
      <c r="G600" s="147" t="str">
        <f>Inputs!G$42</f>
        <v>%</v>
      </c>
      <c r="H600" s="146"/>
      <c r="I600" s="146"/>
      <c r="J600" s="170">
        <f>Inputs!J$42</f>
        <v>60</v>
      </c>
      <c r="K600" s="170">
        <f>Inputs!K$42</f>
        <v>60</v>
      </c>
      <c r="L600" s="170">
        <f>Inputs!L$42</f>
        <v>60</v>
      </c>
      <c r="M600" s="170">
        <f>Inputs!M$42</f>
        <v>60</v>
      </c>
      <c r="N600" s="170">
        <f>Inputs!N$42</f>
        <v>60</v>
      </c>
      <c r="O600" s="170">
        <f>Inputs!O$42</f>
        <v>55</v>
      </c>
      <c r="P600" s="170">
        <f>Inputs!P$42</f>
        <v>55</v>
      </c>
      <c r="Q600" s="170">
        <f>Inputs!Q$42</f>
        <v>55</v>
      </c>
      <c r="R600" s="170">
        <f>Inputs!R$42</f>
        <v>55</v>
      </c>
      <c r="S600" s="170">
        <f>Inputs!S$42</f>
        <v>55</v>
      </c>
      <c r="T600" s="170">
        <f>Inputs!T$42</f>
        <v>55</v>
      </c>
      <c r="U600" s="170">
        <f>Inputs!U$42</f>
        <v>55</v>
      </c>
      <c r="V600" s="170">
        <f>Inputs!V$42</f>
        <v>55</v>
      </c>
      <c r="W600" s="170">
        <f>Inputs!W$42</f>
        <v>55</v>
      </c>
      <c r="X600" s="170">
        <f>Inputs!X$42</f>
        <v>55</v>
      </c>
      <c r="Y600" s="170">
        <f>Inputs!Y$42</f>
        <v>55</v>
      </c>
      <c r="Z600" s="170">
        <f>Inputs!Z$42</f>
        <v>55</v>
      </c>
      <c r="AA600" s="170">
        <f>Inputs!AA$42</f>
        <v>55</v>
      </c>
      <c r="AB600" s="170">
        <f>Inputs!AB$42</f>
        <v>55</v>
      </c>
      <c r="AC600" s="170">
        <f>Inputs!AC$42</f>
        <v>55</v>
      </c>
      <c r="AD600" s="170">
        <f>Inputs!AD$42</f>
        <v>55</v>
      </c>
      <c r="AE600" s="170">
        <f>Inputs!AE$42</f>
        <v>55</v>
      </c>
      <c r="AF600" s="170">
        <f>Inputs!AF$42</f>
        <v>55</v>
      </c>
      <c r="AG600" s="170">
        <f>Inputs!AG$42</f>
        <v>55</v>
      </c>
      <c r="AH600" s="170">
        <f>Inputs!AH$42</f>
        <v>55</v>
      </c>
      <c r="AI600" s="170">
        <f>Inputs!AI$42</f>
        <v>55</v>
      </c>
      <c r="AJ600" s="170">
        <f>Inputs!AJ$42</f>
        <v>55</v>
      </c>
      <c r="AK600" s="170">
        <f>Inputs!AK$42</f>
        <v>55</v>
      </c>
      <c r="AL600" s="170">
        <f>Inputs!AL$42</f>
        <v>55</v>
      </c>
      <c r="AM600" s="170">
        <f>Inputs!AM$42</f>
        <v>55</v>
      </c>
      <c r="AN600" s="146"/>
    </row>
    <row r="601" spans="2:40" outlineLevel="1">
      <c r="E601" s="110" t="s">
        <v>332</v>
      </c>
      <c r="G601" s="111" t="s">
        <v>163</v>
      </c>
      <c r="J601" s="149">
        <f>100-J600</f>
        <v>40</v>
      </c>
      <c r="K601" s="149">
        <f t="shared" ref="K601" si="636">100-K600</f>
        <v>40</v>
      </c>
      <c r="L601" s="149">
        <f t="shared" ref="L601" si="637">100-L600</f>
        <v>40</v>
      </c>
      <c r="M601" s="149">
        <f t="shared" ref="M601" si="638">100-M600</f>
        <v>40</v>
      </c>
      <c r="N601" s="149">
        <f t="shared" ref="N601" si="639">100-N600</f>
        <v>40</v>
      </c>
      <c r="O601" s="149">
        <f t="shared" ref="O601" si="640">100-O600</f>
        <v>45</v>
      </c>
      <c r="P601" s="149">
        <f t="shared" ref="P601" si="641">100-P600</f>
        <v>45</v>
      </c>
      <c r="Q601" s="149">
        <f t="shared" ref="Q601" si="642">100-Q600</f>
        <v>45</v>
      </c>
      <c r="R601" s="149">
        <f t="shared" ref="R601" si="643">100-R600</f>
        <v>45</v>
      </c>
      <c r="S601" s="149">
        <f t="shared" ref="S601" si="644">100-S600</f>
        <v>45</v>
      </c>
      <c r="T601" s="149">
        <f t="shared" ref="T601" si="645">100-T600</f>
        <v>45</v>
      </c>
      <c r="U601" s="149">
        <f t="shared" ref="U601" si="646">100-U600</f>
        <v>45</v>
      </c>
      <c r="V601" s="149">
        <f t="shared" ref="V601" si="647">100-V600</f>
        <v>45</v>
      </c>
      <c r="W601" s="149">
        <f t="shared" ref="W601" si="648">100-W600</f>
        <v>45</v>
      </c>
      <c r="X601" s="149">
        <f t="shared" ref="X601" si="649">100-X600</f>
        <v>45</v>
      </c>
      <c r="Y601" s="149">
        <f t="shared" ref="Y601" si="650">100-Y600</f>
        <v>45</v>
      </c>
      <c r="Z601" s="149">
        <f t="shared" ref="Z601" si="651">100-Z600</f>
        <v>45</v>
      </c>
      <c r="AA601" s="149">
        <f t="shared" ref="AA601" si="652">100-AA600</f>
        <v>45</v>
      </c>
      <c r="AB601" s="149">
        <f t="shared" ref="AB601" si="653">100-AB600</f>
        <v>45</v>
      </c>
      <c r="AC601" s="149">
        <f t="shared" ref="AC601" si="654">100-AC600</f>
        <v>45</v>
      </c>
      <c r="AD601" s="149">
        <f t="shared" ref="AD601" si="655">100-AD600</f>
        <v>45</v>
      </c>
      <c r="AE601" s="149">
        <f t="shared" ref="AE601" si="656">100-AE600</f>
        <v>45</v>
      </c>
      <c r="AF601" s="149">
        <f t="shared" ref="AF601" si="657">100-AF600</f>
        <v>45</v>
      </c>
      <c r="AG601" s="149">
        <f t="shared" ref="AG601" si="658">100-AG600</f>
        <v>45</v>
      </c>
      <c r="AH601" s="149">
        <f t="shared" ref="AH601" si="659">100-AH600</f>
        <v>45</v>
      </c>
      <c r="AI601" s="149">
        <f t="shared" ref="AI601" si="660">100-AI600</f>
        <v>45</v>
      </c>
      <c r="AJ601" s="149">
        <f t="shared" ref="AJ601" si="661">100-AJ600</f>
        <v>45</v>
      </c>
      <c r="AK601" s="149">
        <f t="shared" ref="AK601" si="662">100-AK600</f>
        <v>45</v>
      </c>
      <c r="AL601" s="149">
        <f t="shared" ref="AL601" si="663">100-AL600</f>
        <v>45</v>
      </c>
      <c r="AM601" s="149">
        <f t="shared" ref="AM601" si="664">100-AM600</f>
        <v>45</v>
      </c>
    </row>
    <row r="602" spans="2:40" outlineLevel="1">
      <c r="E602" s="146" t="str">
        <f>Inputs!E$40</f>
        <v>Allowed Cost of Capital</v>
      </c>
      <c r="F602" s="147"/>
      <c r="G602" s="147" t="str">
        <f>Inputs!G$40</f>
        <v>%</v>
      </c>
      <c r="H602" s="146"/>
      <c r="I602" s="146"/>
      <c r="J602" s="170">
        <f>Inputs!J$40</f>
        <v>2.92</v>
      </c>
      <c r="K602" s="170">
        <f>Inputs!K$40</f>
        <v>2.92</v>
      </c>
      <c r="L602" s="170">
        <f>Inputs!L$40</f>
        <v>2.92</v>
      </c>
      <c r="M602" s="170">
        <f>Inputs!M$40</f>
        <v>2.92</v>
      </c>
      <c r="N602" s="170">
        <f>Inputs!N$40</f>
        <v>2.92</v>
      </c>
      <c r="O602" s="170">
        <f>Inputs!O$40</f>
        <v>3.23</v>
      </c>
      <c r="P602" s="170">
        <f>Inputs!P$40</f>
        <v>3.23</v>
      </c>
      <c r="Q602" s="170">
        <f>Inputs!Q$40</f>
        <v>3.23</v>
      </c>
      <c r="R602" s="170">
        <f>Inputs!R$40</f>
        <v>3.23</v>
      </c>
      <c r="S602" s="170">
        <f>Inputs!S$40</f>
        <v>3.23</v>
      </c>
      <c r="T602" s="170">
        <f>Inputs!T$40</f>
        <v>3.23</v>
      </c>
      <c r="U602" s="170">
        <f>Inputs!U$40</f>
        <v>3.23</v>
      </c>
      <c r="V602" s="170">
        <f>Inputs!V$40</f>
        <v>3.23</v>
      </c>
      <c r="W602" s="170">
        <f>Inputs!W$40</f>
        <v>3.23</v>
      </c>
      <c r="X602" s="170">
        <f>Inputs!X$40</f>
        <v>3.23</v>
      </c>
      <c r="Y602" s="170">
        <f>Inputs!Y$40</f>
        <v>3.23</v>
      </c>
      <c r="Z602" s="170">
        <f>Inputs!Z$40</f>
        <v>3.23</v>
      </c>
      <c r="AA602" s="170">
        <f>Inputs!AA$40</f>
        <v>3.23</v>
      </c>
      <c r="AB602" s="170">
        <f>Inputs!AB$40</f>
        <v>3.23</v>
      </c>
      <c r="AC602" s="170">
        <f>Inputs!AC$40</f>
        <v>3.23</v>
      </c>
      <c r="AD602" s="170">
        <f>Inputs!AD$40</f>
        <v>3.23</v>
      </c>
      <c r="AE602" s="170">
        <f>Inputs!AE$40</f>
        <v>3.23</v>
      </c>
      <c r="AF602" s="170">
        <f>Inputs!AF$40</f>
        <v>3.23</v>
      </c>
      <c r="AG602" s="170">
        <f>Inputs!AG$40</f>
        <v>3.23</v>
      </c>
      <c r="AH602" s="170">
        <f>Inputs!AH$40</f>
        <v>3.23</v>
      </c>
      <c r="AI602" s="170">
        <f>Inputs!AI$40</f>
        <v>3.23</v>
      </c>
      <c r="AJ602" s="170">
        <f>Inputs!AJ$40</f>
        <v>3.23</v>
      </c>
      <c r="AK602" s="170">
        <f>Inputs!AK$40</f>
        <v>3.23</v>
      </c>
      <c r="AL602" s="170">
        <f>Inputs!AL$40</f>
        <v>3.23</v>
      </c>
      <c r="AM602" s="170">
        <f>Inputs!AM$40</f>
        <v>3.23</v>
      </c>
      <c r="AN602" s="146"/>
    </row>
    <row r="603" spans="2:40" outlineLevel="1">
      <c r="E603" s="146" t="str">
        <f>Inputs!E$46</f>
        <v>Statutory marginal rate of corporation tax</v>
      </c>
      <c r="F603" s="147"/>
      <c r="G603" s="147" t="str">
        <f>Inputs!G$46</f>
        <v>%</v>
      </c>
      <c r="H603" s="146"/>
      <c r="I603" s="146"/>
      <c r="J603" s="170">
        <f>Inputs!J$46</f>
        <v>19</v>
      </c>
      <c r="K603" s="170">
        <f>Inputs!K$46</f>
        <v>19</v>
      </c>
      <c r="L603" s="170">
        <f>Inputs!L$46</f>
        <v>25</v>
      </c>
      <c r="M603" s="170">
        <f>Inputs!M$46</f>
        <v>25</v>
      </c>
      <c r="N603" s="170">
        <f>Inputs!N$46</f>
        <v>25</v>
      </c>
      <c r="O603" s="170">
        <f>Inputs!O$46</f>
        <v>25</v>
      </c>
      <c r="P603" s="170">
        <f>Inputs!P$46</f>
        <v>25</v>
      </c>
      <c r="Q603" s="170">
        <f>Inputs!Q$46</f>
        <v>25</v>
      </c>
      <c r="R603" s="170">
        <f>Inputs!R$46</f>
        <v>25</v>
      </c>
      <c r="S603" s="170">
        <f>Inputs!S$46</f>
        <v>25</v>
      </c>
      <c r="T603" s="170">
        <f>Inputs!T$46</f>
        <v>25</v>
      </c>
      <c r="U603" s="170">
        <f>Inputs!U$46</f>
        <v>25</v>
      </c>
      <c r="V603" s="170">
        <f>Inputs!V$46</f>
        <v>25</v>
      </c>
      <c r="W603" s="170">
        <f>Inputs!W$46</f>
        <v>25</v>
      </c>
      <c r="X603" s="170">
        <f>Inputs!X$46</f>
        <v>25</v>
      </c>
      <c r="Y603" s="170">
        <f>Inputs!Y$46</f>
        <v>25</v>
      </c>
      <c r="Z603" s="170">
        <f>Inputs!Z$46</f>
        <v>25</v>
      </c>
      <c r="AA603" s="170">
        <f>Inputs!AA$46</f>
        <v>25</v>
      </c>
      <c r="AB603" s="170">
        <f>Inputs!AB$46</f>
        <v>25</v>
      </c>
      <c r="AC603" s="170">
        <f>Inputs!AC$46</f>
        <v>25</v>
      </c>
      <c r="AD603" s="170">
        <f>Inputs!AD$46</f>
        <v>25</v>
      </c>
      <c r="AE603" s="170">
        <f>Inputs!AE$46</f>
        <v>25</v>
      </c>
      <c r="AF603" s="170">
        <f>Inputs!AF$46</f>
        <v>25</v>
      </c>
      <c r="AG603" s="170">
        <f>Inputs!AG$46</f>
        <v>25</v>
      </c>
      <c r="AH603" s="170">
        <f>Inputs!AH$46</f>
        <v>25</v>
      </c>
      <c r="AI603" s="170">
        <f>Inputs!AI$46</f>
        <v>25</v>
      </c>
      <c r="AJ603" s="170">
        <f>Inputs!AJ$46</f>
        <v>25</v>
      </c>
      <c r="AK603" s="170">
        <f>Inputs!AK$46</f>
        <v>25</v>
      </c>
      <c r="AL603" s="170">
        <f>Inputs!AL$46</f>
        <v>25</v>
      </c>
      <c r="AM603" s="170">
        <f>Inputs!AM$46</f>
        <v>25</v>
      </c>
      <c r="AN603" s="146"/>
    </row>
    <row r="604" spans="2:40" outlineLevel="1">
      <c r="J604" s="167"/>
      <c r="K604" s="167"/>
      <c r="L604" s="167"/>
      <c r="M604" s="167"/>
      <c r="N604" s="167"/>
      <c r="O604" s="167"/>
      <c r="P604" s="167"/>
      <c r="Q604" s="167"/>
      <c r="R604" s="167"/>
      <c r="S604" s="167"/>
      <c r="T604" s="167"/>
      <c r="U604" s="167"/>
      <c r="V604" s="167"/>
      <c r="W604" s="167"/>
      <c r="X604" s="167"/>
      <c r="Y604" s="167"/>
      <c r="Z604" s="167"/>
      <c r="AA604" s="167"/>
      <c r="AB604" s="167"/>
      <c r="AC604" s="167"/>
      <c r="AD604" s="167"/>
      <c r="AE604" s="167"/>
      <c r="AF604" s="167"/>
      <c r="AG604" s="167"/>
      <c r="AH604" s="167"/>
      <c r="AI604" s="167"/>
      <c r="AJ604" s="167"/>
      <c r="AK604" s="167"/>
      <c r="AL604" s="167"/>
      <c r="AM604" s="167"/>
    </row>
    <row r="605" spans="2:40" outlineLevel="1">
      <c r="E605" s="153" t="s">
        <v>333</v>
      </c>
      <c r="F605" s="154"/>
      <c r="G605" s="154" t="s">
        <v>160</v>
      </c>
      <c r="H605" s="153"/>
      <c r="I605" s="153"/>
      <c r="J605" s="162">
        <f>J595 * ( (J599 / 100 * J601 / 100 ) / (J602 / 100 ) ) * (1 / ( 1 - J603 / 100 ) - 1 )</f>
        <v>0</v>
      </c>
      <c r="K605" s="162">
        <f t="shared" ref="K605:M605" si="665">K595 * ( (K599 / 100 * K601 / 100 ) / (K602 / 100 ) ) * (1 / ( 1 - K603 / 100 ) - 1 )</f>
        <v>0</v>
      </c>
      <c r="L605" s="162">
        <f t="shared" si="665"/>
        <v>0</v>
      </c>
      <c r="M605" s="162">
        <f t="shared" si="665"/>
        <v>0</v>
      </c>
      <c r="N605" s="162">
        <f>N595 * ( (N599 / 100 * N601 / 100 ) / (N602 / 100 ) ) * (1 / ( 1 - N603 / 100 ) - 1 )</f>
        <v>0</v>
      </c>
      <c r="O605" s="162">
        <f t="shared" ref="O605:AM605" si="666">O595 * ( (O599 / 100 * O601 / 100 ) / (O602 / 100 ) ) * (1 / ( 1 - O603 / 100 ) - 1 )</f>
        <v>0</v>
      </c>
      <c r="P605" s="162">
        <f t="shared" si="666"/>
        <v>0</v>
      </c>
      <c r="Q605" s="162">
        <f t="shared" si="666"/>
        <v>0</v>
      </c>
      <c r="R605" s="162">
        <f t="shared" si="666"/>
        <v>0</v>
      </c>
      <c r="S605" s="162">
        <f t="shared" si="666"/>
        <v>0</v>
      </c>
      <c r="T605" s="162">
        <f t="shared" si="666"/>
        <v>0</v>
      </c>
      <c r="U605" s="162">
        <f t="shared" si="666"/>
        <v>0</v>
      </c>
      <c r="V605" s="162">
        <f t="shared" si="666"/>
        <v>0</v>
      </c>
      <c r="W605" s="162">
        <f t="shared" si="666"/>
        <v>0</v>
      </c>
      <c r="X605" s="162">
        <f t="shared" si="666"/>
        <v>0</v>
      </c>
      <c r="Y605" s="162">
        <f t="shared" si="666"/>
        <v>0</v>
      </c>
      <c r="Z605" s="162">
        <f t="shared" si="666"/>
        <v>0</v>
      </c>
      <c r="AA605" s="162">
        <f t="shared" si="666"/>
        <v>0</v>
      </c>
      <c r="AB605" s="162">
        <f t="shared" si="666"/>
        <v>0</v>
      </c>
      <c r="AC605" s="162">
        <f t="shared" si="666"/>
        <v>0</v>
      </c>
      <c r="AD605" s="162">
        <f t="shared" si="666"/>
        <v>0</v>
      </c>
      <c r="AE605" s="162">
        <f t="shared" si="666"/>
        <v>0</v>
      </c>
      <c r="AF605" s="162">
        <f t="shared" si="666"/>
        <v>0</v>
      </c>
      <c r="AG605" s="162">
        <f t="shared" si="666"/>
        <v>0</v>
      </c>
      <c r="AH605" s="162">
        <f t="shared" si="666"/>
        <v>0</v>
      </c>
      <c r="AI605" s="162">
        <f t="shared" si="666"/>
        <v>0.37023369182681853</v>
      </c>
      <c r="AJ605" s="162">
        <f t="shared" si="666"/>
        <v>1.105600852307274</v>
      </c>
      <c r="AK605" s="162">
        <f t="shared" si="666"/>
        <v>1.8306582168345629</v>
      </c>
      <c r="AL605" s="162">
        <f t="shared" si="666"/>
        <v>2.5452964358018821</v>
      </c>
      <c r="AM605" s="162">
        <f t="shared" si="666"/>
        <v>3.2495155092092309</v>
      </c>
    </row>
    <row r="606" spans="2:40" outlineLevel="1"/>
    <row r="607" spans="2:40" outlineLevel="1">
      <c r="B607" s="157" t="s">
        <v>334</v>
      </c>
    </row>
    <row r="608" spans="2:40" outlineLevel="1"/>
    <row r="609" spans="2:39" outlineLevel="1">
      <c r="E609" s="163" t="str">
        <f>Inputs!E$139</f>
        <v>Enhancement operating expenditure</v>
      </c>
      <c r="F609" s="150"/>
      <c r="G609" s="150" t="str">
        <f>Inputs!G$139</f>
        <v>£m 2022/23p</v>
      </c>
      <c r="H609" s="163"/>
      <c r="I609" s="163"/>
      <c r="J609" s="174">
        <f>Inputs!J$139</f>
        <v>0</v>
      </c>
      <c r="K609" s="174">
        <f>Inputs!K$139</f>
        <v>0</v>
      </c>
      <c r="L609" s="174">
        <f>Inputs!L$139</f>
        <v>0</v>
      </c>
      <c r="M609" s="174">
        <f>Inputs!M$139</f>
        <v>0</v>
      </c>
      <c r="N609" s="174">
        <f>Inputs!N$139</f>
        <v>0</v>
      </c>
      <c r="O609" s="174">
        <f>Inputs!O$139</f>
        <v>0</v>
      </c>
      <c r="P609" s="174">
        <f>Inputs!P$139</f>
        <v>0</v>
      </c>
      <c r="Q609" s="174">
        <f>Inputs!Q$139</f>
        <v>0</v>
      </c>
      <c r="R609" s="174">
        <f>Inputs!R$139</f>
        <v>0</v>
      </c>
      <c r="S609" s="174">
        <f>Inputs!S$139</f>
        <v>0</v>
      </c>
      <c r="T609" s="174">
        <f>Inputs!T$139</f>
        <v>0</v>
      </c>
      <c r="U609" s="174">
        <f>Inputs!U$139</f>
        <v>0</v>
      </c>
      <c r="V609" s="174">
        <f>Inputs!V$139</f>
        <v>0</v>
      </c>
      <c r="W609" s="174">
        <f>Inputs!W$139</f>
        <v>0</v>
      </c>
      <c r="X609" s="174">
        <f>Inputs!X$139</f>
        <v>0</v>
      </c>
      <c r="Y609" s="174">
        <f>Inputs!Y$139</f>
        <v>0</v>
      </c>
      <c r="Z609" s="174">
        <f>Inputs!Z$139</f>
        <v>0</v>
      </c>
      <c r="AA609" s="174">
        <f>Inputs!AA$139</f>
        <v>0</v>
      </c>
      <c r="AB609" s="174">
        <f>Inputs!AB$139</f>
        <v>0</v>
      </c>
      <c r="AC609" s="174">
        <f>Inputs!AC$139</f>
        <v>0</v>
      </c>
      <c r="AD609" s="174">
        <f>Inputs!AD$139</f>
        <v>0</v>
      </c>
      <c r="AE609" s="174">
        <f>Inputs!AE$139</f>
        <v>0</v>
      </c>
      <c r="AF609" s="174">
        <f>Inputs!AF$139</f>
        <v>0</v>
      </c>
      <c r="AG609" s="174">
        <f>Inputs!AG$139</f>
        <v>0</v>
      </c>
      <c r="AH609" s="174">
        <f>Inputs!AH$139</f>
        <v>0</v>
      </c>
      <c r="AI609" s="174">
        <f>Inputs!AI$139</f>
        <v>0</v>
      </c>
      <c r="AJ609" s="174">
        <f>Inputs!AJ$139</f>
        <v>0</v>
      </c>
      <c r="AK609" s="174">
        <f>Inputs!AK$139</f>
        <v>0</v>
      </c>
      <c r="AL609" s="174">
        <f>Inputs!AL$139</f>
        <v>0</v>
      </c>
      <c r="AM609" s="174">
        <f>Inputs!AM$139</f>
        <v>0</v>
      </c>
    </row>
    <row r="610" spans="2:39" outlineLevel="1">
      <c r="E610" s="146" t="str">
        <f>Inputs!E$143</f>
        <v>Enhancement opex efficiency target</v>
      </c>
      <c r="F610" s="146"/>
      <c r="G610" s="147" t="str">
        <f>Inputs!G$143</f>
        <v>%</v>
      </c>
      <c r="H610" s="146"/>
      <c r="I610" s="146"/>
      <c r="J610" s="173">
        <f>Inputs!J$143</f>
        <v>100</v>
      </c>
      <c r="K610" s="173">
        <f>Inputs!K$143</f>
        <v>100</v>
      </c>
      <c r="L610" s="173">
        <f>Inputs!L$143</f>
        <v>100</v>
      </c>
      <c r="M610" s="173">
        <f>Inputs!M$143</f>
        <v>100</v>
      </c>
      <c r="N610" s="173">
        <f>Inputs!N$143</f>
        <v>100</v>
      </c>
      <c r="O610" s="173">
        <f>Inputs!O$143</f>
        <v>100</v>
      </c>
      <c r="P610" s="173">
        <f>Inputs!P$143</f>
        <v>100</v>
      </c>
      <c r="Q610" s="173">
        <f>Inputs!Q$143</f>
        <v>100</v>
      </c>
      <c r="R610" s="173">
        <f>Inputs!R$143</f>
        <v>100</v>
      </c>
      <c r="S610" s="173">
        <f>Inputs!S$143</f>
        <v>100</v>
      </c>
      <c r="T610" s="173">
        <f>Inputs!T$143</f>
        <v>100</v>
      </c>
      <c r="U610" s="173">
        <f>Inputs!U$143</f>
        <v>100</v>
      </c>
      <c r="V610" s="173">
        <f>Inputs!V$143</f>
        <v>100</v>
      </c>
      <c r="W610" s="173">
        <f>Inputs!W$143</f>
        <v>100</v>
      </c>
      <c r="X610" s="173">
        <f>Inputs!X$143</f>
        <v>100</v>
      </c>
      <c r="Y610" s="173">
        <f>Inputs!Y$143</f>
        <v>100</v>
      </c>
      <c r="Z610" s="173">
        <f>Inputs!Z$143</f>
        <v>100</v>
      </c>
      <c r="AA610" s="173">
        <f>Inputs!AA$143</f>
        <v>100</v>
      </c>
      <c r="AB610" s="173">
        <f>Inputs!AB$143</f>
        <v>100</v>
      </c>
      <c r="AC610" s="173">
        <f>Inputs!AC$143</f>
        <v>100</v>
      </c>
      <c r="AD610" s="173">
        <f>Inputs!AD$143</f>
        <v>100</v>
      </c>
      <c r="AE610" s="173">
        <f>Inputs!AE$143</f>
        <v>100</v>
      </c>
      <c r="AF610" s="173">
        <f>Inputs!AF$143</f>
        <v>100</v>
      </c>
      <c r="AG610" s="173">
        <f>Inputs!AG$143</f>
        <v>100</v>
      </c>
      <c r="AH610" s="173">
        <f>Inputs!AH$143</f>
        <v>100</v>
      </c>
      <c r="AI610" s="173">
        <f>Inputs!AI$143</f>
        <v>100</v>
      </c>
      <c r="AJ610" s="173">
        <f>Inputs!AJ$143</f>
        <v>100</v>
      </c>
      <c r="AK610" s="173">
        <f>Inputs!AK$143</f>
        <v>100</v>
      </c>
      <c r="AL610" s="173">
        <f>Inputs!AL$143</f>
        <v>100</v>
      </c>
      <c r="AM610" s="173">
        <f>Inputs!AM$143</f>
        <v>100</v>
      </c>
    </row>
    <row r="611" spans="2:39" outlineLevel="1">
      <c r="E611" s="298" t="s">
        <v>335</v>
      </c>
      <c r="F611" s="299"/>
      <c r="G611" s="299">
        <f>Inputs!G628</f>
        <v>0</v>
      </c>
      <c r="H611" s="298"/>
      <c r="I611" s="298"/>
      <c r="J611" s="162">
        <f t="shared" ref="J611:AM611" si="667">J609 * J610 / 100</f>
        <v>0</v>
      </c>
      <c r="K611" s="162">
        <f t="shared" si="667"/>
        <v>0</v>
      </c>
      <c r="L611" s="162">
        <f t="shared" si="667"/>
        <v>0</v>
      </c>
      <c r="M611" s="162">
        <f t="shared" si="667"/>
        <v>0</v>
      </c>
      <c r="N611" s="162">
        <f t="shared" si="667"/>
        <v>0</v>
      </c>
      <c r="O611" s="162">
        <f t="shared" si="667"/>
        <v>0</v>
      </c>
      <c r="P611" s="162">
        <f t="shared" si="667"/>
        <v>0</v>
      </c>
      <c r="Q611" s="162">
        <f t="shared" si="667"/>
        <v>0</v>
      </c>
      <c r="R611" s="162">
        <f t="shared" si="667"/>
        <v>0</v>
      </c>
      <c r="S611" s="162">
        <f t="shared" si="667"/>
        <v>0</v>
      </c>
      <c r="T611" s="162">
        <f t="shared" si="667"/>
        <v>0</v>
      </c>
      <c r="U611" s="162">
        <f t="shared" si="667"/>
        <v>0</v>
      </c>
      <c r="V611" s="162">
        <f t="shared" si="667"/>
        <v>0</v>
      </c>
      <c r="W611" s="162">
        <f t="shared" si="667"/>
        <v>0</v>
      </c>
      <c r="X611" s="162">
        <f t="shared" si="667"/>
        <v>0</v>
      </c>
      <c r="Y611" s="162">
        <f t="shared" si="667"/>
        <v>0</v>
      </c>
      <c r="Z611" s="162">
        <f t="shared" si="667"/>
        <v>0</v>
      </c>
      <c r="AA611" s="162">
        <f t="shared" si="667"/>
        <v>0</v>
      </c>
      <c r="AB611" s="162">
        <f t="shared" si="667"/>
        <v>0</v>
      </c>
      <c r="AC611" s="162">
        <f t="shared" si="667"/>
        <v>0</v>
      </c>
      <c r="AD611" s="162">
        <f t="shared" si="667"/>
        <v>0</v>
      </c>
      <c r="AE611" s="162">
        <f t="shared" si="667"/>
        <v>0</v>
      </c>
      <c r="AF611" s="162">
        <f t="shared" si="667"/>
        <v>0</v>
      </c>
      <c r="AG611" s="162">
        <f t="shared" si="667"/>
        <v>0</v>
      </c>
      <c r="AH611" s="162">
        <f t="shared" si="667"/>
        <v>0</v>
      </c>
      <c r="AI611" s="162">
        <f t="shared" si="667"/>
        <v>0</v>
      </c>
      <c r="AJ611" s="162">
        <f t="shared" si="667"/>
        <v>0</v>
      </c>
      <c r="AK611" s="162">
        <f t="shared" si="667"/>
        <v>0</v>
      </c>
      <c r="AL611" s="162">
        <f t="shared" si="667"/>
        <v>0</v>
      </c>
      <c r="AM611" s="162">
        <f t="shared" si="667"/>
        <v>0</v>
      </c>
    </row>
    <row r="612" spans="2:39" outlineLevel="1"/>
    <row r="613" spans="2:39" outlineLevel="1">
      <c r="B613" s="157" t="s">
        <v>336</v>
      </c>
    </row>
    <row r="614" spans="2:39" outlineLevel="1"/>
    <row r="615" spans="2:39" outlineLevel="1">
      <c r="E615" s="110" t="s">
        <v>337</v>
      </c>
      <c r="G615" s="111" t="s">
        <v>160</v>
      </c>
      <c r="J615" s="158">
        <f>J611+J605+J595+J581</f>
        <v>0</v>
      </c>
      <c r="K615" s="158">
        <f t="shared" ref="K615:AM615" si="668">K611+K605+K595+K581</f>
        <v>0</v>
      </c>
      <c r="L615" s="158">
        <f t="shared" si="668"/>
        <v>0</v>
      </c>
      <c r="M615" s="158">
        <f t="shared" si="668"/>
        <v>0</v>
      </c>
      <c r="N615" s="158">
        <f t="shared" si="668"/>
        <v>0</v>
      </c>
      <c r="O615" s="158">
        <f t="shared" si="668"/>
        <v>0</v>
      </c>
      <c r="P615" s="158">
        <f t="shared" si="668"/>
        <v>0</v>
      </c>
      <c r="Q615" s="158">
        <f t="shared" si="668"/>
        <v>0</v>
      </c>
      <c r="R615" s="158">
        <f t="shared" si="668"/>
        <v>0</v>
      </c>
      <c r="S615" s="158">
        <f t="shared" si="668"/>
        <v>0</v>
      </c>
      <c r="T615" s="158">
        <f t="shared" si="668"/>
        <v>0</v>
      </c>
      <c r="U615" s="158">
        <f t="shared" si="668"/>
        <v>0</v>
      </c>
      <c r="V615" s="158">
        <f t="shared" si="668"/>
        <v>0</v>
      </c>
      <c r="W615" s="158">
        <f t="shared" si="668"/>
        <v>0</v>
      </c>
      <c r="X615" s="158">
        <f t="shared" si="668"/>
        <v>0</v>
      </c>
      <c r="Y615" s="158">
        <f t="shared" si="668"/>
        <v>0</v>
      </c>
      <c r="Z615" s="158">
        <f t="shared" si="668"/>
        <v>0</v>
      </c>
      <c r="AA615" s="158">
        <f t="shared" si="668"/>
        <v>0</v>
      </c>
      <c r="AB615" s="158">
        <f t="shared" si="668"/>
        <v>0</v>
      </c>
      <c r="AC615" s="158">
        <f t="shared" si="668"/>
        <v>0</v>
      </c>
      <c r="AD615" s="158">
        <f t="shared" si="668"/>
        <v>0</v>
      </c>
      <c r="AE615" s="158">
        <f t="shared" si="668"/>
        <v>0</v>
      </c>
      <c r="AF615" s="158">
        <f t="shared" si="668"/>
        <v>0</v>
      </c>
      <c r="AG615" s="158">
        <f t="shared" si="668"/>
        <v>0</v>
      </c>
      <c r="AH615" s="158">
        <f t="shared" si="668"/>
        <v>0</v>
      </c>
      <c r="AI615" s="158">
        <f t="shared" si="668"/>
        <v>3.8959289332539302</v>
      </c>
      <c r="AJ615" s="158">
        <f t="shared" si="668"/>
        <v>10.033492693556479</v>
      </c>
      <c r="AK615" s="158">
        <f t="shared" si="668"/>
        <v>16.142559355490491</v>
      </c>
      <c r="AL615" s="158">
        <f t="shared" si="668"/>
        <v>22.187660586806935</v>
      </c>
      <c r="AM615" s="158">
        <f t="shared" si="668"/>
        <v>28.1687963875058</v>
      </c>
    </row>
    <row r="616" spans="2:39" outlineLevel="1">
      <c r="E616" s="146" t="str">
        <f>Inputs!E$43</f>
        <v>Multiplier to account for retail margin</v>
      </c>
      <c r="F616" s="147"/>
      <c r="G616" s="147" t="str">
        <f>Inputs!G$43</f>
        <v>n</v>
      </c>
      <c r="H616" s="146"/>
      <c r="I616" s="146"/>
      <c r="J616" s="174">
        <f>Inputs!J$43</f>
        <v>1.01</v>
      </c>
      <c r="K616" s="174">
        <f>Inputs!K$43</f>
        <v>1.01</v>
      </c>
      <c r="L616" s="174">
        <f>Inputs!L$43</f>
        <v>1.01</v>
      </c>
      <c r="M616" s="174">
        <f>Inputs!M$43</f>
        <v>1.01</v>
      </c>
      <c r="N616" s="174">
        <f>Inputs!N$43</f>
        <v>1.01</v>
      </c>
      <c r="O616" s="174">
        <f>Inputs!O$43</f>
        <v>1.01</v>
      </c>
      <c r="P616" s="174">
        <f>Inputs!P$43</f>
        <v>1.01</v>
      </c>
      <c r="Q616" s="174">
        <f>Inputs!Q$43</f>
        <v>1.01</v>
      </c>
      <c r="R616" s="174">
        <f>Inputs!R$43</f>
        <v>1.01</v>
      </c>
      <c r="S616" s="174">
        <f>Inputs!S$43</f>
        <v>1.01</v>
      </c>
      <c r="T616" s="174">
        <f>Inputs!T$43</f>
        <v>1.01</v>
      </c>
      <c r="U616" s="174">
        <f>Inputs!U$43</f>
        <v>1.01</v>
      </c>
      <c r="V616" s="174">
        <f>Inputs!V$43</f>
        <v>1.01</v>
      </c>
      <c r="W616" s="174">
        <f>Inputs!W$43</f>
        <v>1.01</v>
      </c>
      <c r="X616" s="174">
        <f>Inputs!X$43</f>
        <v>1.01</v>
      </c>
      <c r="Y616" s="174">
        <f>Inputs!Y$43</f>
        <v>1.01</v>
      </c>
      <c r="Z616" s="174">
        <f>Inputs!Z$43</f>
        <v>1.01</v>
      </c>
      <c r="AA616" s="174">
        <f>Inputs!AA$43</f>
        <v>1.01</v>
      </c>
      <c r="AB616" s="174">
        <f>Inputs!AB$43</f>
        <v>1.01</v>
      </c>
      <c r="AC616" s="174">
        <f>Inputs!AC$43</f>
        <v>1.01</v>
      </c>
      <c r="AD616" s="174">
        <f>Inputs!AD$43</f>
        <v>1.01</v>
      </c>
      <c r="AE616" s="174">
        <f>Inputs!AE$43</f>
        <v>1.01</v>
      </c>
      <c r="AF616" s="174">
        <f>Inputs!AF$43</f>
        <v>1.01</v>
      </c>
      <c r="AG616" s="174">
        <f>Inputs!AG$43</f>
        <v>1.01</v>
      </c>
      <c r="AH616" s="174">
        <f>Inputs!AH$43</f>
        <v>1.01</v>
      </c>
      <c r="AI616" s="174">
        <f>Inputs!AI$43</f>
        <v>1.01</v>
      </c>
      <c r="AJ616" s="174">
        <f>Inputs!AJ$43</f>
        <v>1.01</v>
      </c>
      <c r="AK616" s="174">
        <f>Inputs!AK$43</f>
        <v>1.01</v>
      </c>
      <c r="AL616" s="174">
        <f>Inputs!AL$43</f>
        <v>1.01</v>
      </c>
      <c r="AM616" s="174">
        <f>Inputs!AM$43</f>
        <v>1.01</v>
      </c>
    </row>
    <row r="617" spans="2:39" outlineLevel="1">
      <c r="E617" s="153" t="s">
        <v>338</v>
      </c>
      <c r="F617" s="154"/>
      <c r="G617" s="154" t="s">
        <v>160</v>
      </c>
      <c r="H617" s="153"/>
      <c r="I617" s="153"/>
      <c r="J617" s="162">
        <f>( J615 * J616 ) - J615</f>
        <v>0</v>
      </c>
      <c r="K617" s="162">
        <f t="shared" ref="K617:AM617" si="669">( K615 * K616 ) - K615</f>
        <v>0</v>
      </c>
      <c r="L617" s="162">
        <f t="shared" si="669"/>
        <v>0</v>
      </c>
      <c r="M617" s="162">
        <f t="shared" si="669"/>
        <v>0</v>
      </c>
      <c r="N617" s="162">
        <f t="shared" si="669"/>
        <v>0</v>
      </c>
      <c r="O617" s="162">
        <f t="shared" si="669"/>
        <v>0</v>
      </c>
      <c r="P617" s="162">
        <f t="shared" si="669"/>
        <v>0</v>
      </c>
      <c r="Q617" s="162">
        <f t="shared" si="669"/>
        <v>0</v>
      </c>
      <c r="R617" s="162">
        <f t="shared" si="669"/>
        <v>0</v>
      </c>
      <c r="S617" s="162">
        <f t="shared" si="669"/>
        <v>0</v>
      </c>
      <c r="T617" s="162">
        <f t="shared" si="669"/>
        <v>0</v>
      </c>
      <c r="U617" s="162">
        <f t="shared" si="669"/>
        <v>0</v>
      </c>
      <c r="V617" s="162">
        <f t="shared" si="669"/>
        <v>0</v>
      </c>
      <c r="W617" s="162">
        <f t="shared" si="669"/>
        <v>0</v>
      </c>
      <c r="X617" s="162">
        <f t="shared" si="669"/>
        <v>0</v>
      </c>
      <c r="Y617" s="162">
        <f t="shared" si="669"/>
        <v>0</v>
      </c>
      <c r="Z617" s="162">
        <f t="shared" si="669"/>
        <v>0</v>
      </c>
      <c r="AA617" s="162">
        <f t="shared" si="669"/>
        <v>0</v>
      </c>
      <c r="AB617" s="162">
        <f t="shared" si="669"/>
        <v>0</v>
      </c>
      <c r="AC617" s="162">
        <f t="shared" si="669"/>
        <v>0</v>
      </c>
      <c r="AD617" s="162">
        <f t="shared" si="669"/>
        <v>0</v>
      </c>
      <c r="AE617" s="162">
        <f t="shared" si="669"/>
        <v>0</v>
      </c>
      <c r="AF617" s="162">
        <f t="shared" si="669"/>
        <v>0</v>
      </c>
      <c r="AG617" s="162">
        <f t="shared" si="669"/>
        <v>0</v>
      </c>
      <c r="AH617" s="162">
        <f t="shared" si="669"/>
        <v>0</v>
      </c>
      <c r="AI617" s="162">
        <f t="shared" si="669"/>
        <v>3.8959289332539448E-2</v>
      </c>
      <c r="AJ617" s="162">
        <f t="shared" si="669"/>
        <v>0.10033492693556489</v>
      </c>
      <c r="AK617" s="162">
        <f t="shared" si="669"/>
        <v>0.16142559355490604</v>
      </c>
      <c r="AL617" s="162">
        <f t="shared" si="669"/>
        <v>0.22187660586806857</v>
      </c>
      <c r="AM617" s="162">
        <f t="shared" si="669"/>
        <v>0.28168796387505779</v>
      </c>
    </row>
    <row r="618" spans="2:39" outlineLevel="1"/>
    <row r="619" spans="2:39" outlineLevel="1">
      <c r="B619" s="157" t="s">
        <v>339</v>
      </c>
    </row>
    <row r="620" spans="2:39" outlineLevel="1">
      <c r="E620" s="148" t="str">
        <f>E611</f>
        <v>Enhancement operating expenditure (post efficiency)</v>
      </c>
      <c r="F620" s="159"/>
      <c r="G620" s="159">
        <f t="shared" ref="G620" si="670">G611</f>
        <v>0</v>
      </c>
      <c r="H620" s="148"/>
      <c r="I620" s="148"/>
      <c r="J620" s="158">
        <f t="shared" ref="J620:AM620" si="671">J611</f>
        <v>0</v>
      </c>
      <c r="K620" s="158">
        <f t="shared" si="671"/>
        <v>0</v>
      </c>
      <c r="L620" s="158">
        <f t="shared" si="671"/>
        <v>0</v>
      </c>
      <c r="M620" s="158">
        <f t="shared" si="671"/>
        <v>0</v>
      </c>
      <c r="N620" s="158">
        <f t="shared" si="671"/>
        <v>0</v>
      </c>
      <c r="O620" s="158">
        <f t="shared" si="671"/>
        <v>0</v>
      </c>
      <c r="P620" s="158">
        <f t="shared" si="671"/>
        <v>0</v>
      </c>
      <c r="Q620" s="158">
        <f t="shared" si="671"/>
        <v>0</v>
      </c>
      <c r="R620" s="158">
        <f t="shared" si="671"/>
        <v>0</v>
      </c>
      <c r="S620" s="158">
        <f t="shared" si="671"/>
        <v>0</v>
      </c>
      <c r="T620" s="158">
        <f t="shared" si="671"/>
        <v>0</v>
      </c>
      <c r="U620" s="158">
        <f t="shared" si="671"/>
        <v>0</v>
      </c>
      <c r="V620" s="158">
        <f t="shared" si="671"/>
        <v>0</v>
      </c>
      <c r="W620" s="158">
        <f t="shared" si="671"/>
        <v>0</v>
      </c>
      <c r="X620" s="158">
        <f t="shared" si="671"/>
        <v>0</v>
      </c>
      <c r="Y620" s="158">
        <f t="shared" si="671"/>
        <v>0</v>
      </c>
      <c r="Z620" s="158">
        <f t="shared" si="671"/>
        <v>0</v>
      </c>
      <c r="AA620" s="158">
        <f t="shared" si="671"/>
        <v>0</v>
      </c>
      <c r="AB620" s="158">
        <f t="shared" si="671"/>
        <v>0</v>
      </c>
      <c r="AC620" s="158">
        <f t="shared" si="671"/>
        <v>0</v>
      </c>
      <c r="AD620" s="158">
        <f t="shared" si="671"/>
        <v>0</v>
      </c>
      <c r="AE620" s="158">
        <f t="shared" si="671"/>
        <v>0</v>
      </c>
      <c r="AF620" s="158">
        <f t="shared" si="671"/>
        <v>0</v>
      </c>
      <c r="AG620" s="158">
        <f t="shared" si="671"/>
        <v>0</v>
      </c>
      <c r="AH620" s="158">
        <f t="shared" si="671"/>
        <v>0</v>
      </c>
      <c r="AI620" s="158">
        <f t="shared" si="671"/>
        <v>0</v>
      </c>
      <c r="AJ620" s="158">
        <f t="shared" si="671"/>
        <v>0</v>
      </c>
      <c r="AK620" s="158">
        <f t="shared" si="671"/>
        <v>0</v>
      </c>
      <c r="AL620" s="158">
        <f t="shared" si="671"/>
        <v>0</v>
      </c>
      <c r="AM620" s="158">
        <f t="shared" si="671"/>
        <v>0</v>
      </c>
    </row>
    <row r="621" spans="2:39" outlineLevel="1">
      <c r="E621" s="110" t="str">
        <f>E581</f>
        <v>Total draw down charges</v>
      </c>
      <c r="G621" s="111" t="str">
        <f t="shared" ref="G621" si="672">G581</f>
        <v>£m 2022/23p</v>
      </c>
      <c r="J621" s="158">
        <f t="shared" ref="J621:AM621" si="673">J581</f>
        <v>0</v>
      </c>
      <c r="K621" s="158">
        <f t="shared" si="673"/>
        <v>0</v>
      </c>
      <c r="L621" s="158">
        <f t="shared" si="673"/>
        <v>0</v>
      </c>
      <c r="M621" s="158">
        <f t="shared" si="673"/>
        <v>0</v>
      </c>
      <c r="N621" s="158">
        <f t="shared" si="673"/>
        <v>0</v>
      </c>
      <c r="O621" s="158">
        <f t="shared" si="673"/>
        <v>0</v>
      </c>
      <c r="P621" s="158">
        <f t="shared" si="673"/>
        <v>0</v>
      </c>
      <c r="Q621" s="158">
        <f t="shared" si="673"/>
        <v>0</v>
      </c>
      <c r="R621" s="158">
        <f t="shared" si="673"/>
        <v>0</v>
      </c>
      <c r="S621" s="158">
        <f t="shared" si="673"/>
        <v>0</v>
      </c>
      <c r="T621" s="158">
        <f t="shared" si="673"/>
        <v>0</v>
      </c>
      <c r="U621" s="158">
        <f t="shared" si="673"/>
        <v>0</v>
      </c>
      <c r="V621" s="158">
        <f t="shared" si="673"/>
        <v>0</v>
      </c>
      <c r="W621" s="158">
        <f t="shared" si="673"/>
        <v>0</v>
      </c>
      <c r="X621" s="158">
        <f t="shared" si="673"/>
        <v>0</v>
      </c>
      <c r="Y621" s="158">
        <f t="shared" si="673"/>
        <v>0</v>
      </c>
      <c r="Z621" s="158">
        <f t="shared" si="673"/>
        <v>0</v>
      </c>
      <c r="AA621" s="158">
        <f t="shared" si="673"/>
        <v>0</v>
      </c>
      <c r="AB621" s="158">
        <f t="shared" si="673"/>
        <v>0</v>
      </c>
      <c r="AC621" s="158">
        <f t="shared" si="673"/>
        <v>0</v>
      </c>
      <c r="AD621" s="158">
        <f t="shared" si="673"/>
        <v>0</v>
      </c>
      <c r="AE621" s="158">
        <f t="shared" si="673"/>
        <v>0</v>
      </c>
      <c r="AF621" s="158">
        <f t="shared" si="673"/>
        <v>0</v>
      </c>
      <c r="AG621" s="158">
        <f t="shared" si="673"/>
        <v>0</v>
      </c>
      <c r="AH621" s="158">
        <f t="shared" si="673"/>
        <v>0</v>
      </c>
      <c r="AI621" s="158">
        <f t="shared" si="673"/>
        <v>1.6229827122296192</v>
      </c>
      <c r="AJ621" s="158">
        <f t="shared" si="673"/>
        <v>3.2459654244592384</v>
      </c>
      <c r="AK621" s="158">
        <f t="shared" si="673"/>
        <v>4.9037451476047949</v>
      </c>
      <c r="AL621" s="158">
        <f t="shared" si="673"/>
        <v>6.5615248707503513</v>
      </c>
      <c r="AM621" s="158">
        <f t="shared" si="673"/>
        <v>8.2193045938959077</v>
      </c>
    </row>
    <row r="622" spans="2:39" outlineLevel="1">
      <c r="E622" s="110" t="str">
        <f>E595</f>
        <v>Allowed return on capital</v>
      </c>
      <c r="G622" s="111" t="str">
        <f t="shared" ref="G622" si="674">G595</f>
        <v>£m 2022/23p</v>
      </c>
      <c r="J622" s="158">
        <f t="shared" ref="J622:AM622" si="675">J595</f>
        <v>0</v>
      </c>
      <c r="K622" s="158">
        <f t="shared" si="675"/>
        <v>0</v>
      </c>
      <c r="L622" s="158">
        <f t="shared" si="675"/>
        <v>0</v>
      </c>
      <c r="M622" s="158">
        <f t="shared" si="675"/>
        <v>0</v>
      </c>
      <c r="N622" s="158">
        <f t="shared" si="675"/>
        <v>0</v>
      </c>
      <c r="O622" s="158">
        <f t="shared" si="675"/>
        <v>0</v>
      </c>
      <c r="P622" s="158">
        <f t="shared" si="675"/>
        <v>0</v>
      </c>
      <c r="Q622" s="158">
        <f t="shared" si="675"/>
        <v>0</v>
      </c>
      <c r="R622" s="158">
        <f t="shared" si="675"/>
        <v>0</v>
      </c>
      <c r="S622" s="158">
        <f t="shared" si="675"/>
        <v>0</v>
      </c>
      <c r="T622" s="158">
        <f t="shared" si="675"/>
        <v>0</v>
      </c>
      <c r="U622" s="158">
        <f t="shared" si="675"/>
        <v>0</v>
      </c>
      <c r="V622" s="158">
        <f t="shared" si="675"/>
        <v>0</v>
      </c>
      <c r="W622" s="158">
        <f t="shared" si="675"/>
        <v>0</v>
      </c>
      <c r="X622" s="158">
        <f t="shared" si="675"/>
        <v>0</v>
      </c>
      <c r="Y622" s="158">
        <f t="shared" si="675"/>
        <v>0</v>
      </c>
      <c r="Z622" s="158">
        <f t="shared" si="675"/>
        <v>0</v>
      </c>
      <c r="AA622" s="158">
        <f t="shared" si="675"/>
        <v>0</v>
      </c>
      <c r="AB622" s="158">
        <f t="shared" si="675"/>
        <v>0</v>
      </c>
      <c r="AC622" s="158">
        <f t="shared" si="675"/>
        <v>0</v>
      </c>
      <c r="AD622" s="158">
        <f t="shared" si="675"/>
        <v>0</v>
      </c>
      <c r="AE622" s="158">
        <f t="shared" si="675"/>
        <v>0</v>
      </c>
      <c r="AF622" s="158">
        <f t="shared" si="675"/>
        <v>0</v>
      </c>
      <c r="AG622" s="158">
        <f t="shared" si="675"/>
        <v>0</v>
      </c>
      <c r="AH622" s="158">
        <f t="shared" si="675"/>
        <v>0</v>
      </c>
      <c r="AI622" s="158">
        <f t="shared" si="675"/>
        <v>1.9027125291974922</v>
      </c>
      <c r="AJ622" s="158">
        <f t="shared" si="675"/>
        <v>5.6819264167899677</v>
      </c>
      <c r="AK622" s="158">
        <f t="shared" si="675"/>
        <v>9.4081559910511352</v>
      </c>
      <c r="AL622" s="158">
        <f t="shared" si="675"/>
        <v>13.0808392802547</v>
      </c>
      <c r="AM622" s="158">
        <f t="shared" si="675"/>
        <v>16.699976284400663</v>
      </c>
    </row>
    <row r="623" spans="2:39" outlineLevel="1">
      <c r="E623" s="110" t="str">
        <f>E605</f>
        <v>Allowed Tax</v>
      </c>
      <c r="G623" s="111" t="str">
        <f>G605</f>
        <v>£m 2022/23p</v>
      </c>
      <c r="J623" s="158">
        <f>J605</f>
        <v>0</v>
      </c>
      <c r="K623" s="158">
        <f t="shared" ref="K623:AM623" si="676">K605</f>
        <v>0</v>
      </c>
      <c r="L623" s="158">
        <f t="shared" si="676"/>
        <v>0</v>
      </c>
      <c r="M623" s="158">
        <f t="shared" si="676"/>
        <v>0</v>
      </c>
      <c r="N623" s="158">
        <f t="shared" si="676"/>
        <v>0</v>
      </c>
      <c r="O623" s="158">
        <f t="shared" si="676"/>
        <v>0</v>
      </c>
      <c r="P623" s="158">
        <f t="shared" si="676"/>
        <v>0</v>
      </c>
      <c r="Q623" s="158">
        <f t="shared" si="676"/>
        <v>0</v>
      </c>
      <c r="R623" s="158">
        <f t="shared" si="676"/>
        <v>0</v>
      </c>
      <c r="S623" s="158">
        <f t="shared" si="676"/>
        <v>0</v>
      </c>
      <c r="T623" s="158">
        <f t="shared" si="676"/>
        <v>0</v>
      </c>
      <c r="U623" s="158">
        <f t="shared" si="676"/>
        <v>0</v>
      </c>
      <c r="V623" s="158">
        <f t="shared" si="676"/>
        <v>0</v>
      </c>
      <c r="W623" s="158">
        <f t="shared" si="676"/>
        <v>0</v>
      </c>
      <c r="X623" s="158">
        <f t="shared" si="676"/>
        <v>0</v>
      </c>
      <c r="Y623" s="158">
        <f t="shared" si="676"/>
        <v>0</v>
      </c>
      <c r="Z623" s="158">
        <f t="shared" si="676"/>
        <v>0</v>
      </c>
      <c r="AA623" s="158">
        <f t="shared" si="676"/>
        <v>0</v>
      </c>
      <c r="AB623" s="158">
        <f t="shared" si="676"/>
        <v>0</v>
      </c>
      <c r="AC623" s="158">
        <f t="shared" si="676"/>
        <v>0</v>
      </c>
      <c r="AD623" s="158">
        <f t="shared" si="676"/>
        <v>0</v>
      </c>
      <c r="AE623" s="158">
        <f t="shared" si="676"/>
        <v>0</v>
      </c>
      <c r="AF623" s="158">
        <f t="shared" si="676"/>
        <v>0</v>
      </c>
      <c r="AG623" s="158">
        <f t="shared" si="676"/>
        <v>0</v>
      </c>
      <c r="AH623" s="158">
        <f t="shared" si="676"/>
        <v>0</v>
      </c>
      <c r="AI623" s="158">
        <f t="shared" si="676"/>
        <v>0.37023369182681853</v>
      </c>
      <c r="AJ623" s="158">
        <f t="shared" si="676"/>
        <v>1.105600852307274</v>
      </c>
      <c r="AK623" s="158">
        <f t="shared" si="676"/>
        <v>1.8306582168345629</v>
      </c>
      <c r="AL623" s="158">
        <f t="shared" si="676"/>
        <v>2.5452964358018821</v>
      </c>
      <c r="AM623" s="158">
        <f t="shared" si="676"/>
        <v>3.2495155092092309</v>
      </c>
    </row>
    <row r="624" spans="2:39" outlineLevel="1">
      <c r="E624" s="110" t="str">
        <f>E617</f>
        <v>Allowed retail margin</v>
      </c>
      <c r="F624" s="110"/>
      <c r="G624" s="111" t="str">
        <f t="shared" ref="G624" si="677">G617</f>
        <v>£m 2022/23p</v>
      </c>
      <c r="J624" s="158">
        <f t="shared" ref="J624:AM624" si="678">J617</f>
        <v>0</v>
      </c>
      <c r="K624" s="158">
        <f t="shared" si="678"/>
        <v>0</v>
      </c>
      <c r="L624" s="158">
        <f t="shared" si="678"/>
        <v>0</v>
      </c>
      <c r="M624" s="158">
        <f t="shared" si="678"/>
        <v>0</v>
      </c>
      <c r="N624" s="158">
        <f t="shared" si="678"/>
        <v>0</v>
      </c>
      <c r="O624" s="158">
        <f t="shared" si="678"/>
        <v>0</v>
      </c>
      <c r="P624" s="158">
        <f t="shared" si="678"/>
        <v>0</v>
      </c>
      <c r="Q624" s="158">
        <f t="shared" si="678"/>
        <v>0</v>
      </c>
      <c r="R624" s="158">
        <f t="shared" si="678"/>
        <v>0</v>
      </c>
      <c r="S624" s="158">
        <f t="shared" si="678"/>
        <v>0</v>
      </c>
      <c r="T624" s="158">
        <f t="shared" si="678"/>
        <v>0</v>
      </c>
      <c r="U624" s="158">
        <f t="shared" si="678"/>
        <v>0</v>
      </c>
      <c r="V624" s="158">
        <f t="shared" si="678"/>
        <v>0</v>
      </c>
      <c r="W624" s="158">
        <f t="shared" si="678"/>
        <v>0</v>
      </c>
      <c r="X624" s="158">
        <f t="shared" si="678"/>
        <v>0</v>
      </c>
      <c r="Y624" s="158">
        <f t="shared" si="678"/>
        <v>0</v>
      </c>
      <c r="Z624" s="158">
        <f t="shared" si="678"/>
        <v>0</v>
      </c>
      <c r="AA624" s="158">
        <f t="shared" si="678"/>
        <v>0</v>
      </c>
      <c r="AB624" s="158">
        <f t="shared" si="678"/>
        <v>0</v>
      </c>
      <c r="AC624" s="158">
        <f t="shared" si="678"/>
        <v>0</v>
      </c>
      <c r="AD624" s="158">
        <f t="shared" si="678"/>
        <v>0</v>
      </c>
      <c r="AE624" s="158">
        <f t="shared" si="678"/>
        <v>0</v>
      </c>
      <c r="AF624" s="158">
        <f t="shared" si="678"/>
        <v>0</v>
      </c>
      <c r="AG624" s="158">
        <f t="shared" si="678"/>
        <v>0</v>
      </c>
      <c r="AH624" s="158">
        <f t="shared" si="678"/>
        <v>0</v>
      </c>
      <c r="AI624" s="158">
        <f t="shared" si="678"/>
        <v>3.8959289332539448E-2</v>
      </c>
      <c r="AJ624" s="158">
        <f t="shared" si="678"/>
        <v>0.10033492693556489</v>
      </c>
      <c r="AK624" s="158">
        <f t="shared" si="678"/>
        <v>0.16142559355490604</v>
      </c>
      <c r="AL624" s="158">
        <f t="shared" si="678"/>
        <v>0.22187660586806857</v>
      </c>
      <c r="AM624" s="158">
        <f t="shared" si="678"/>
        <v>0.28168796387505779</v>
      </c>
    </row>
    <row r="625" spans="2:39" outlineLevel="1">
      <c r="E625" s="153" t="s">
        <v>340</v>
      </c>
      <c r="F625" s="154"/>
      <c r="G625" s="154" t="s">
        <v>160</v>
      </c>
      <c r="H625" s="153"/>
      <c r="I625" s="153"/>
      <c r="J625" s="164">
        <f>SUM(J620:J624)</f>
        <v>0</v>
      </c>
      <c r="K625" s="164">
        <f t="shared" ref="K625:AM625" si="679">SUM(K620:K624)</f>
        <v>0</v>
      </c>
      <c r="L625" s="164">
        <f t="shared" si="679"/>
        <v>0</v>
      </c>
      <c r="M625" s="164">
        <f t="shared" si="679"/>
        <v>0</v>
      </c>
      <c r="N625" s="164">
        <f t="shared" si="679"/>
        <v>0</v>
      </c>
      <c r="O625" s="164">
        <f t="shared" si="679"/>
        <v>0</v>
      </c>
      <c r="P625" s="164">
        <f t="shared" si="679"/>
        <v>0</v>
      </c>
      <c r="Q625" s="164">
        <f t="shared" si="679"/>
        <v>0</v>
      </c>
      <c r="R625" s="164">
        <f t="shared" si="679"/>
        <v>0</v>
      </c>
      <c r="S625" s="164">
        <f t="shared" si="679"/>
        <v>0</v>
      </c>
      <c r="T625" s="164">
        <f t="shared" si="679"/>
        <v>0</v>
      </c>
      <c r="U625" s="164">
        <f t="shared" si="679"/>
        <v>0</v>
      </c>
      <c r="V625" s="164">
        <f t="shared" si="679"/>
        <v>0</v>
      </c>
      <c r="W625" s="164">
        <f t="shared" si="679"/>
        <v>0</v>
      </c>
      <c r="X625" s="164">
        <f t="shared" si="679"/>
        <v>0</v>
      </c>
      <c r="Y625" s="164">
        <f t="shared" si="679"/>
        <v>0</v>
      </c>
      <c r="Z625" s="164">
        <f t="shared" si="679"/>
        <v>0</v>
      </c>
      <c r="AA625" s="164">
        <f t="shared" si="679"/>
        <v>0</v>
      </c>
      <c r="AB625" s="164">
        <f t="shared" si="679"/>
        <v>0</v>
      </c>
      <c r="AC625" s="164">
        <f t="shared" si="679"/>
        <v>0</v>
      </c>
      <c r="AD625" s="164">
        <f t="shared" si="679"/>
        <v>0</v>
      </c>
      <c r="AE625" s="164">
        <f t="shared" si="679"/>
        <v>0</v>
      </c>
      <c r="AF625" s="164">
        <f t="shared" si="679"/>
        <v>0</v>
      </c>
      <c r="AG625" s="164">
        <f t="shared" si="679"/>
        <v>0</v>
      </c>
      <c r="AH625" s="164">
        <f t="shared" si="679"/>
        <v>0</v>
      </c>
      <c r="AI625" s="164">
        <f t="shared" si="679"/>
        <v>3.9348882225864692</v>
      </c>
      <c r="AJ625" s="164">
        <f t="shared" si="679"/>
        <v>10.133827620492045</v>
      </c>
      <c r="AK625" s="164">
        <f t="shared" si="679"/>
        <v>16.3039849490454</v>
      </c>
      <c r="AL625" s="164">
        <f t="shared" si="679"/>
        <v>22.409537192675003</v>
      </c>
      <c r="AM625" s="164">
        <f t="shared" si="679"/>
        <v>28.450484351380858</v>
      </c>
    </row>
    <row r="626" spans="2:39" outlineLevel="1"/>
    <row r="627" spans="2:39" outlineLevel="1">
      <c r="B627" s="157" t="s">
        <v>341</v>
      </c>
    </row>
    <row r="628" spans="2:39" outlineLevel="1"/>
    <row r="629" spans="2:39" outlineLevel="1">
      <c r="E629" s="110" t="str">
        <f>E$95</f>
        <v>Total new allowed revenue</v>
      </c>
      <c r="F629" s="110"/>
      <c r="G629" s="111" t="str">
        <f>G$95</f>
        <v>£m 2022/23p</v>
      </c>
      <c r="J629" s="158">
        <f>J625</f>
        <v>0</v>
      </c>
      <c r="K629" s="158">
        <f t="shared" ref="K629:AM629" si="680">K625</f>
        <v>0</v>
      </c>
      <c r="L629" s="158">
        <f t="shared" si="680"/>
        <v>0</v>
      </c>
      <c r="M629" s="158">
        <f t="shared" si="680"/>
        <v>0</v>
      </c>
      <c r="N629" s="158">
        <f t="shared" si="680"/>
        <v>0</v>
      </c>
      <c r="O629" s="158">
        <f t="shared" si="680"/>
        <v>0</v>
      </c>
      <c r="P629" s="158">
        <f t="shared" si="680"/>
        <v>0</v>
      </c>
      <c r="Q629" s="158">
        <f t="shared" si="680"/>
        <v>0</v>
      </c>
      <c r="R629" s="158">
        <f t="shared" si="680"/>
        <v>0</v>
      </c>
      <c r="S629" s="158">
        <f t="shared" si="680"/>
        <v>0</v>
      </c>
      <c r="T629" s="158">
        <f t="shared" si="680"/>
        <v>0</v>
      </c>
      <c r="U629" s="158">
        <f t="shared" si="680"/>
        <v>0</v>
      </c>
      <c r="V629" s="158">
        <f t="shared" si="680"/>
        <v>0</v>
      </c>
      <c r="W629" s="158">
        <f t="shared" si="680"/>
        <v>0</v>
      </c>
      <c r="X629" s="158">
        <f t="shared" si="680"/>
        <v>0</v>
      </c>
      <c r="Y629" s="158">
        <f t="shared" si="680"/>
        <v>0</v>
      </c>
      <c r="Z629" s="158">
        <f t="shared" si="680"/>
        <v>0</v>
      </c>
      <c r="AA629" s="158">
        <f t="shared" si="680"/>
        <v>0</v>
      </c>
      <c r="AB629" s="158">
        <f t="shared" si="680"/>
        <v>0</v>
      </c>
      <c r="AC629" s="158">
        <f t="shared" si="680"/>
        <v>0</v>
      </c>
      <c r="AD629" s="158">
        <f t="shared" si="680"/>
        <v>0</v>
      </c>
      <c r="AE629" s="158">
        <f t="shared" si="680"/>
        <v>0</v>
      </c>
      <c r="AF629" s="158">
        <f t="shared" si="680"/>
        <v>0</v>
      </c>
      <c r="AG629" s="158">
        <f t="shared" si="680"/>
        <v>0</v>
      </c>
      <c r="AH629" s="158">
        <f t="shared" si="680"/>
        <v>0</v>
      </c>
      <c r="AI629" s="158">
        <f t="shared" si="680"/>
        <v>3.9348882225864692</v>
      </c>
      <c r="AJ629" s="158">
        <f t="shared" si="680"/>
        <v>10.133827620492045</v>
      </c>
      <c r="AK629" s="158">
        <f t="shared" si="680"/>
        <v>16.3039849490454</v>
      </c>
      <c r="AL629" s="158">
        <f t="shared" si="680"/>
        <v>22.409537192675003</v>
      </c>
      <c r="AM629" s="158">
        <f t="shared" si="680"/>
        <v>28.450484351380858</v>
      </c>
    </row>
    <row r="630" spans="2:39" outlineLevel="1">
      <c r="E630" s="146" t="str">
        <f>Inputs!E$147</f>
        <v xml:space="preserve">% wholesale revenue accounted for by non-residential customers </v>
      </c>
      <c r="F630" s="146"/>
      <c r="G630" s="147" t="str">
        <f>Inputs!G$147</f>
        <v>%</v>
      </c>
      <c r="H630" s="146"/>
      <c r="I630" s="146"/>
      <c r="J630" s="173">
        <f>Inputs!J$147</f>
        <v>13.936784491856299</v>
      </c>
      <c r="K630" s="173">
        <f>Inputs!K$147</f>
        <v>18</v>
      </c>
      <c r="L630" s="173">
        <f>Inputs!L$147</f>
        <v>18.899999999999999</v>
      </c>
      <c r="M630" s="173">
        <f>Inputs!M$147</f>
        <v>19.899999999999999</v>
      </c>
      <c r="N630" s="173">
        <f>Inputs!N$147</f>
        <v>19.899999999999999</v>
      </c>
      <c r="O630" s="173">
        <f>Inputs!O$147</f>
        <v>19.899999999999999</v>
      </c>
      <c r="P630" s="173">
        <f>Inputs!P$147</f>
        <v>20</v>
      </c>
      <c r="Q630" s="173">
        <f>Inputs!Q$147</f>
        <v>20</v>
      </c>
      <c r="R630" s="173">
        <f>Inputs!R$147</f>
        <v>19.399999999999999</v>
      </c>
      <c r="S630" s="173">
        <f>Inputs!S$147</f>
        <v>19.399999999999999</v>
      </c>
      <c r="T630" s="173">
        <f>Inputs!T$147</f>
        <v>19.399999999999999</v>
      </c>
      <c r="U630" s="173">
        <f>Inputs!U$147</f>
        <v>19.399999999999999</v>
      </c>
      <c r="V630" s="173">
        <f>Inputs!V$147</f>
        <v>19.399999999999999</v>
      </c>
      <c r="W630" s="173">
        <f>Inputs!W$147</f>
        <v>19.399999999999999</v>
      </c>
      <c r="X630" s="173">
        <f>Inputs!X$147</f>
        <v>19.399999999999999</v>
      </c>
      <c r="Y630" s="173">
        <f>Inputs!Y$147</f>
        <v>19.399999999999999</v>
      </c>
      <c r="Z630" s="173">
        <f>Inputs!Z$147</f>
        <v>19.399999999999999</v>
      </c>
      <c r="AA630" s="173">
        <f>Inputs!AA$147</f>
        <v>19.399999999999999</v>
      </c>
      <c r="AB630" s="173">
        <f>Inputs!AB$147</f>
        <v>19.399999999999999</v>
      </c>
      <c r="AC630" s="173">
        <f>Inputs!AC$147</f>
        <v>19.399999999999999</v>
      </c>
      <c r="AD630" s="173">
        <f>Inputs!AD$147</f>
        <v>19.399999999999999</v>
      </c>
      <c r="AE630" s="173">
        <f>Inputs!AE$147</f>
        <v>19.399999999999999</v>
      </c>
      <c r="AF630" s="173">
        <f>Inputs!AF$147</f>
        <v>19.399999999999999</v>
      </c>
      <c r="AG630" s="173">
        <f>Inputs!AG$147</f>
        <v>19.399999999999999</v>
      </c>
      <c r="AH630" s="173">
        <f>Inputs!AH$147</f>
        <v>19.399999999999999</v>
      </c>
      <c r="AI630" s="173">
        <f>Inputs!AI$147</f>
        <v>19.399999999999999</v>
      </c>
      <c r="AJ630" s="173">
        <f>Inputs!AJ$147</f>
        <v>19.399999999999999</v>
      </c>
      <c r="AK630" s="173">
        <f>Inputs!AK$147</f>
        <v>19.399999999999999</v>
      </c>
      <c r="AL630" s="173">
        <f>Inputs!AL$147</f>
        <v>19.399999999999999</v>
      </c>
      <c r="AM630" s="173">
        <f>Inputs!AM$147</f>
        <v>19.399999999999999</v>
      </c>
    </row>
    <row r="631" spans="2:39" outlineLevel="1">
      <c r="E631" s="146" t="str">
        <f>Inputs!E$146</f>
        <v>Average number of residential billed properties</v>
      </c>
      <c r="F631" s="146"/>
      <c r="G631" s="147" t="str">
        <f>Inputs!G$146</f>
        <v>000s</v>
      </c>
      <c r="H631" s="146"/>
      <c r="I631" s="146"/>
      <c r="J631" s="146">
        <f>Inputs!J$146</f>
        <v>1398.453</v>
      </c>
      <c r="K631" s="146">
        <f>Inputs!K$146</f>
        <v>1417.202</v>
      </c>
      <c r="L631" s="146">
        <f>Inputs!L$146</f>
        <v>1435.7470000000001</v>
      </c>
      <c r="M631" s="146">
        <f>Inputs!M$146</f>
        <v>1443</v>
      </c>
      <c r="N631" s="146">
        <f>Inputs!N$146</f>
        <v>1455.6</v>
      </c>
      <c r="O631" s="146">
        <f>Inputs!O$146</f>
        <v>1467.3000000000002</v>
      </c>
      <c r="P631" s="146">
        <f>Inputs!P$146</f>
        <v>1478.9</v>
      </c>
      <c r="Q631" s="146">
        <f>Inputs!Q$146</f>
        <v>1490.3000000000002</v>
      </c>
      <c r="R631" s="146">
        <f>Inputs!R$146</f>
        <v>1501.6</v>
      </c>
      <c r="S631" s="146">
        <f>Inputs!S$146</f>
        <v>1512.8</v>
      </c>
      <c r="T631" s="146">
        <f>Inputs!T$146</f>
        <v>1524.146</v>
      </c>
      <c r="U631" s="146">
        <f>Inputs!U$146</f>
        <v>1535.5770950000001</v>
      </c>
      <c r="V631" s="146">
        <f>Inputs!V$146</f>
        <v>1547.0939232125002</v>
      </c>
      <c r="W631" s="146">
        <f>Inputs!W$146</f>
        <v>1558.6971276365939</v>
      </c>
      <c r="X631" s="146">
        <f>Inputs!X$146</f>
        <v>1570.3873560938684</v>
      </c>
      <c r="Y631" s="146">
        <f>Inputs!Y$146</f>
        <v>1582.1652612645726</v>
      </c>
      <c r="Z631" s="146">
        <f>Inputs!Z$146</f>
        <v>1594.031500724057</v>
      </c>
      <c r="AA631" s="146">
        <f>Inputs!AA$146</f>
        <v>1605.9867369794874</v>
      </c>
      <c r="AB631" s="146">
        <f>Inputs!AB$146</f>
        <v>1618.0316375068337</v>
      </c>
      <c r="AC631" s="146">
        <f>Inputs!AC$146</f>
        <v>1630.1668747881351</v>
      </c>
      <c r="AD631" s="146">
        <f>Inputs!AD$146</f>
        <v>1642.3931263490463</v>
      </c>
      <c r="AE631" s="146">
        <f>Inputs!AE$146</f>
        <v>1654.7110747966642</v>
      </c>
      <c r="AF631" s="146">
        <f>Inputs!AF$146</f>
        <v>1667.1214078576393</v>
      </c>
      <c r="AG631" s="146">
        <f>Inputs!AG$146</f>
        <v>1679.6248184165718</v>
      </c>
      <c r="AH631" s="146">
        <f>Inputs!AH$146</f>
        <v>1692.2220045546962</v>
      </c>
      <c r="AI631" s="146">
        <f>Inputs!AI$146</f>
        <v>1704.9136695888565</v>
      </c>
      <c r="AJ631" s="146">
        <f>Inputs!AJ$146</f>
        <v>1717.7005221107729</v>
      </c>
      <c r="AK631" s="146">
        <f>Inputs!AK$146</f>
        <v>1730.5832760266037</v>
      </c>
      <c r="AL631" s="146">
        <f>Inputs!AL$146</f>
        <v>1743.5626505968032</v>
      </c>
      <c r="AM631" s="146">
        <f>Inputs!AM$146</f>
        <v>1756.6393704762793</v>
      </c>
    </row>
    <row r="632" spans="2:39" outlineLevel="1">
      <c r="E632" s="110" t="s">
        <v>342</v>
      </c>
      <c r="F632" s="110"/>
      <c r="G632" s="111" t="s">
        <v>160</v>
      </c>
      <c r="J632" s="158">
        <f>J629 * J630 / 100</f>
        <v>0</v>
      </c>
      <c r="K632" s="158">
        <f t="shared" ref="K632:AM632" si="681">K629 * K630 / 100</f>
        <v>0</v>
      </c>
      <c r="L632" s="158">
        <f t="shared" si="681"/>
        <v>0</v>
      </c>
      <c r="M632" s="158">
        <f t="shared" si="681"/>
        <v>0</v>
      </c>
      <c r="N632" s="158">
        <f t="shared" si="681"/>
        <v>0</v>
      </c>
      <c r="O632" s="158">
        <f t="shared" si="681"/>
        <v>0</v>
      </c>
      <c r="P632" s="158">
        <f t="shared" si="681"/>
        <v>0</v>
      </c>
      <c r="Q632" s="158">
        <f t="shared" si="681"/>
        <v>0</v>
      </c>
      <c r="R632" s="158">
        <f t="shared" si="681"/>
        <v>0</v>
      </c>
      <c r="S632" s="158">
        <f t="shared" si="681"/>
        <v>0</v>
      </c>
      <c r="T632" s="158">
        <f t="shared" si="681"/>
        <v>0</v>
      </c>
      <c r="U632" s="158">
        <f t="shared" si="681"/>
        <v>0</v>
      </c>
      <c r="V632" s="158">
        <f t="shared" si="681"/>
        <v>0</v>
      </c>
      <c r="W632" s="158">
        <f t="shared" si="681"/>
        <v>0</v>
      </c>
      <c r="X632" s="158">
        <f t="shared" si="681"/>
        <v>0</v>
      </c>
      <c r="Y632" s="158">
        <f t="shared" si="681"/>
        <v>0</v>
      </c>
      <c r="Z632" s="158">
        <f t="shared" si="681"/>
        <v>0</v>
      </c>
      <c r="AA632" s="158">
        <f t="shared" si="681"/>
        <v>0</v>
      </c>
      <c r="AB632" s="158">
        <f t="shared" si="681"/>
        <v>0</v>
      </c>
      <c r="AC632" s="158">
        <f t="shared" si="681"/>
        <v>0</v>
      </c>
      <c r="AD632" s="158">
        <f t="shared" si="681"/>
        <v>0</v>
      </c>
      <c r="AE632" s="158">
        <f t="shared" si="681"/>
        <v>0</v>
      </c>
      <c r="AF632" s="158">
        <f t="shared" si="681"/>
        <v>0</v>
      </c>
      <c r="AG632" s="158">
        <f t="shared" si="681"/>
        <v>0</v>
      </c>
      <c r="AH632" s="158">
        <f t="shared" si="681"/>
        <v>0</v>
      </c>
      <c r="AI632" s="158">
        <f t="shared" si="681"/>
        <v>0.76336831518177495</v>
      </c>
      <c r="AJ632" s="158">
        <f t="shared" si="681"/>
        <v>1.9659625583754567</v>
      </c>
      <c r="AK632" s="158">
        <f t="shared" si="681"/>
        <v>3.1629730801148077</v>
      </c>
      <c r="AL632" s="158">
        <f t="shared" si="681"/>
        <v>4.3474502153789505</v>
      </c>
      <c r="AM632" s="158">
        <f t="shared" si="681"/>
        <v>5.519393964167886</v>
      </c>
    </row>
    <row r="633" spans="2:39" outlineLevel="1">
      <c r="E633" s="110" t="s">
        <v>343</v>
      </c>
      <c r="F633" s="110"/>
      <c r="G633" s="111" t="s">
        <v>160</v>
      </c>
      <c r="J633" s="158">
        <f>J629-J632</f>
        <v>0</v>
      </c>
      <c r="K633" s="158">
        <f t="shared" ref="K633:AM633" si="682">K629-K632</f>
        <v>0</v>
      </c>
      <c r="L633" s="158">
        <f t="shared" si="682"/>
        <v>0</v>
      </c>
      <c r="M633" s="158">
        <f t="shared" si="682"/>
        <v>0</v>
      </c>
      <c r="N633" s="158">
        <f t="shared" si="682"/>
        <v>0</v>
      </c>
      <c r="O633" s="158">
        <f t="shared" si="682"/>
        <v>0</v>
      </c>
      <c r="P633" s="158">
        <f t="shared" si="682"/>
        <v>0</v>
      </c>
      <c r="Q633" s="158">
        <f t="shared" si="682"/>
        <v>0</v>
      </c>
      <c r="R633" s="158">
        <f t="shared" si="682"/>
        <v>0</v>
      </c>
      <c r="S633" s="158">
        <f t="shared" si="682"/>
        <v>0</v>
      </c>
      <c r="T633" s="158">
        <f t="shared" si="682"/>
        <v>0</v>
      </c>
      <c r="U633" s="158">
        <f t="shared" si="682"/>
        <v>0</v>
      </c>
      <c r="V633" s="158">
        <f t="shared" si="682"/>
        <v>0</v>
      </c>
      <c r="W633" s="158">
        <f t="shared" si="682"/>
        <v>0</v>
      </c>
      <c r="X633" s="158">
        <f t="shared" si="682"/>
        <v>0</v>
      </c>
      <c r="Y633" s="158">
        <f t="shared" si="682"/>
        <v>0</v>
      </c>
      <c r="Z633" s="158">
        <f t="shared" si="682"/>
        <v>0</v>
      </c>
      <c r="AA633" s="158">
        <f t="shared" si="682"/>
        <v>0</v>
      </c>
      <c r="AB633" s="158">
        <f t="shared" si="682"/>
        <v>0</v>
      </c>
      <c r="AC633" s="158">
        <f t="shared" si="682"/>
        <v>0</v>
      </c>
      <c r="AD633" s="158">
        <f t="shared" si="682"/>
        <v>0</v>
      </c>
      <c r="AE633" s="158">
        <f t="shared" si="682"/>
        <v>0</v>
      </c>
      <c r="AF633" s="158">
        <f t="shared" si="682"/>
        <v>0</v>
      </c>
      <c r="AG633" s="158">
        <f t="shared" si="682"/>
        <v>0</v>
      </c>
      <c r="AH633" s="158">
        <f t="shared" si="682"/>
        <v>0</v>
      </c>
      <c r="AI633" s="158">
        <f t="shared" si="682"/>
        <v>3.1715199074046945</v>
      </c>
      <c r="AJ633" s="158">
        <f t="shared" si="682"/>
        <v>8.1678650621165882</v>
      </c>
      <c r="AK633" s="158">
        <f t="shared" si="682"/>
        <v>13.141011868930592</v>
      </c>
      <c r="AL633" s="158">
        <f t="shared" si="682"/>
        <v>18.062086977296055</v>
      </c>
      <c r="AM633" s="158">
        <f t="shared" si="682"/>
        <v>22.931090387212972</v>
      </c>
    </row>
    <row r="634" spans="2:39" outlineLevel="1">
      <c r="E634" s="153" t="s">
        <v>344</v>
      </c>
      <c r="F634" s="153"/>
      <c r="G634" s="154" t="s">
        <v>345</v>
      </c>
      <c r="H634" s="153"/>
      <c r="I634" s="153"/>
      <c r="J634" s="164">
        <f>J633 / J631 * 1000</f>
        <v>0</v>
      </c>
      <c r="K634" s="164">
        <f t="shared" ref="K634:AM634" si="683">K633 / K631 * 1000</f>
        <v>0</v>
      </c>
      <c r="L634" s="164">
        <f t="shared" si="683"/>
        <v>0</v>
      </c>
      <c r="M634" s="164">
        <f t="shared" si="683"/>
        <v>0</v>
      </c>
      <c r="N634" s="164">
        <f t="shared" si="683"/>
        <v>0</v>
      </c>
      <c r="O634" s="164">
        <f t="shared" si="683"/>
        <v>0</v>
      </c>
      <c r="P634" s="164">
        <f t="shared" si="683"/>
        <v>0</v>
      </c>
      <c r="Q634" s="164">
        <f t="shared" si="683"/>
        <v>0</v>
      </c>
      <c r="R634" s="164">
        <f t="shared" si="683"/>
        <v>0</v>
      </c>
      <c r="S634" s="164">
        <f t="shared" si="683"/>
        <v>0</v>
      </c>
      <c r="T634" s="164">
        <f t="shared" si="683"/>
        <v>0</v>
      </c>
      <c r="U634" s="164">
        <f t="shared" si="683"/>
        <v>0</v>
      </c>
      <c r="V634" s="164">
        <f t="shared" si="683"/>
        <v>0</v>
      </c>
      <c r="W634" s="164">
        <f t="shared" si="683"/>
        <v>0</v>
      </c>
      <c r="X634" s="164">
        <f t="shared" si="683"/>
        <v>0</v>
      </c>
      <c r="Y634" s="164">
        <f t="shared" si="683"/>
        <v>0</v>
      </c>
      <c r="Z634" s="164">
        <f t="shared" si="683"/>
        <v>0</v>
      </c>
      <c r="AA634" s="164">
        <f t="shared" si="683"/>
        <v>0</v>
      </c>
      <c r="AB634" s="164">
        <f t="shared" si="683"/>
        <v>0</v>
      </c>
      <c r="AC634" s="164">
        <f t="shared" si="683"/>
        <v>0</v>
      </c>
      <c r="AD634" s="164">
        <f t="shared" si="683"/>
        <v>0</v>
      </c>
      <c r="AE634" s="164">
        <f t="shared" si="683"/>
        <v>0</v>
      </c>
      <c r="AF634" s="164">
        <f t="shared" si="683"/>
        <v>0</v>
      </c>
      <c r="AG634" s="164">
        <f t="shared" si="683"/>
        <v>0</v>
      </c>
      <c r="AH634" s="164">
        <f t="shared" si="683"/>
        <v>0</v>
      </c>
      <c r="AI634" s="164">
        <f t="shared" si="683"/>
        <v>1.8602231678801153</v>
      </c>
      <c r="AJ634" s="164">
        <f t="shared" si="683"/>
        <v>4.7551158988294526</v>
      </c>
      <c r="AK634" s="164">
        <f t="shared" si="683"/>
        <v>7.5934004742621699</v>
      </c>
      <c r="AL634" s="164">
        <f t="shared" si="683"/>
        <v>10.359299088629589</v>
      </c>
      <c r="AM634" s="164">
        <f t="shared" si="683"/>
        <v>13.053954484121373</v>
      </c>
    </row>
    <row r="635" spans="2:39" outlineLevel="1">
      <c r="E635" s="153" t="s">
        <v>346</v>
      </c>
      <c r="G635" s="154" t="s">
        <v>345</v>
      </c>
      <c r="K635" s="164">
        <f t="shared" ref="K635" si="684">K634-J634</f>
        <v>0</v>
      </c>
      <c r="L635" s="164">
        <f t="shared" ref="L635" si="685">L634-K634</f>
        <v>0</v>
      </c>
      <c r="M635" s="164">
        <f t="shared" ref="M635" si="686">M634-L634</f>
        <v>0</v>
      </c>
      <c r="N635" s="164">
        <f t="shared" ref="N635" si="687">N634-M634</f>
        <v>0</v>
      </c>
      <c r="O635" s="164">
        <f>O634-N634</f>
        <v>0</v>
      </c>
      <c r="P635" s="164">
        <f>P634-O634</f>
        <v>0</v>
      </c>
      <c r="Q635" s="164">
        <f>Q634-P634</f>
        <v>0</v>
      </c>
      <c r="R635" s="164">
        <f>R634-Q634</f>
        <v>0</v>
      </c>
      <c r="S635" s="164">
        <f t="shared" ref="S635" si="688">S634-R634</f>
        <v>0</v>
      </c>
      <c r="T635" s="164">
        <f t="shared" ref="T635" si="689">T634-S634</f>
        <v>0</v>
      </c>
      <c r="U635" s="164">
        <f t="shared" ref="U635" si="690">U634-T634</f>
        <v>0</v>
      </c>
      <c r="V635" s="164">
        <f t="shared" ref="V635" si="691">V634-U634</f>
        <v>0</v>
      </c>
      <c r="W635" s="164">
        <f t="shared" ref="W635" si="692">W634-V634</f>
        <v>0</v>
      </c>
      <c r="X635" s="164">
        <f t="shared" ref="X635" si="693">X634-W634</f>
        <v>0</v>
      </c>
      <c r="Y635" s="164">
        <f t="shared" ref="Y635" si="694">Y634-X634</f>
        <v>0</v>
      </c>
      <c r="Z635" s="164">
        <f t="shared" ref="Z635" si="695">Z634-Y634</f>
        <v>0</v>
      </c>
      <c r="AA635" s="164">
        <f t="shared" ref="AA635" si="696">AA634-Z634</f>
        <v>0</v>
      </c>
      <c r="AB635" s="164">
        <f t="shared" ref="AB635" si="697">AB634-AA634</f>
        <v>0</v>
      </c>
      <c r="AC635" s="164">
        <f t="shared" ref="AC635" si="698">AC634-AB634</f>
        <v>0</v>
      </c>
      <c r="AD635" s="164">
        <f t="shared" ref="AD635" si="699">AD634-AC634</f>
        <v>0</v>
      </c>
      <c r="AE635" s="164">
        <f t="shared" ref="AE635" si="700">AE634-AD634</f>
        <v>0</v>
      </c>
      <c r="AF635" s="164">
        <f t="shared" ref="AF635" si="701">AF634-AE634</f>
        <v>0</v>
      </c>
      <c r="AG635" s="164">
        <f t="shared" ref="AG635" si="702">AG634-AF634</f>
        <v>0</v>
      </c>
      <c r="AH635" s="164">
        <f t="shared" ref="AH635" si="703">AH634-AG634</f>
        <v>0</v>
      </c>
      <c r="AI635" s="164">
        <f t="shared" ref="AI635" si="704">AI634-AH634</f>
        <v>1.8602231678801153</v>
      </c>
      <c r="AJ635" s="164">
        <f t="shared" ref="AJ635" si="705">AJ634-AI634</f>
        <v>2.8948927309493371</v>
      </c>
      <c r="AK635" s="164">
        <f t="shared" ref="AK635" si="706">AK634-AJ634</f>
        <v>2.8382845754327173</v>
      </c>
      <c r="AL635" s="164">
        <f t="shared" ref="AL635" si="707">AL634-AK634</f>
        <v>2.7658986143674191</v>
      </c>
      <c r="AM635" s="164">
        <f t="shared" ref="AM635" si="708">AM634-AL634</f>
        <v>2.6946553954917842</v>
      </c>
    </row>
    <row r="636" spans="2:39" outlineLevel="1">
      <c r="E636" s="153"/>
      <c r="G636" s="154"/>
      <c r="K636" s="164"/>
      <c r="L636" s="164"/>
      <c r="M636" s="164"/>
      <c r="N636" s="164"/>
      <c r="O636" s="164"/>
      <c r="P636" s="164"/>
      <c r="Q636" s="164"/>
      <c r="R636" s="164"/>
      <c r="S636" s="164"/>
      <c r="T636" s="164"/>
      <c r="U636" s="164"/>
      <c r="V636" s="164"/>
      <c r="W636" s="164"/>
      <c r="X636" s="164"/>
      <c r="Y636" s="164"/>
      <c r="Z636" s="164"/>
      <c r="AA636" s="164"/>
      <c r="AB636" s="164"/>
      <c r="AC636" s="164"/>
      <c r="AD636" s="164"/>
      <c r="AE636" s="164"/>
      <c r="AF636" s="164"/>
      <c r="AG636" s="164"/>
      <c r="AH636" s="164"/>
      <c r="AI636" s="164"/>
      <c r="AJ636" s="164"/>
      <c r="AK636" s="164"/>
      <c r="AL636" s="164"/>
      <c r="AM636" s="164"/>
    </row>
    <row r="637" spans="2:39" outlineLevel="1">
      <c r="B637" s="157" t="s">
        <v>347</v>
      </c>
      <c r="C637" s="157"/>
    </row>
    <row r="638" spans="2:39" outlineLevel="1"/>
    <row r="639" spans="2:39" outlineLevel="1">
      <c r="E639" s="110" t="s">
        <v>348</v>
      </c>
      <c r="G639" s="111" t="s">
        <v>349</v>
      </c>
      <c r="J639" s="158">
        <f>Inputs!J$223/Inputs!J$62 * 1000</f>
        <v>173.30650368657365</v>
      </c>
      <c r="K639" s="158">
        <f>Inputs!K$223/Inputs!K$62 * 1000</f>
        <v>180.76251656432888</v>
      </c>
      <c r="L639" s="158">
        <f>Inputs!L$223/Inputs!L$62 * 1000</f>
        <v>180.31798081416852</v>
      </c>
      <c r="M639" s="158">
        <f>Inputs!M$223/Inputs!M$62 * 1000</f>
        <v>185.77664960800757</v>
      </c>
      <c r="N639" s="158">
        <f>Inputs!N$223/Inputs!N$62 * 1000</f>
        <v>191.21387586617382</v>
      </c>
    </row>
    <row r="640" spans="2:39" outlineLevel="1">
      <c r="E640" s="110" t="s">
        <v>350</v>
      </c>
      <c r="G640" s="111" t="s">
        <v>351</v>
      </c>
      <c r="J640" s="158">
        <f>J$109 * Inputs!$L$36 / Inputs!J$36</f>
        <v>195.45298861382977</v>
      </c>
      <c r="K640" s="158">
        <f>K$109 * Inputs!$L$36 / Inputs!K$36</f>
        <v>196.65182412852309</v>
      </c>
      <c r="L640" s="158">
        <f>L$109 * Inputs!$L$36 / Inputs!L$36</f>
        <v>180.31798081416852</v>
      </c>
      <c r="M640" s="158">
        <f>M$109 * Inputs!$L$36 / Inputs!M$36</f>
        <v>176.25086625086627</v>
      </c>
      <c r="N640" s="158">
        <f>N$109 * Inputs!$L$36 / Inputs!N$36</f>
        <v>180.42388018686452</v>
      </c>
    </row>
    <row r="641" spans="1:41" outlineLevel="1">
      <c r="E641" s="110" t="s">
        <v>352</v>
      </c>
      <c r="G641" s="111" t="s">
        <v>349</v>
      </c>
      <c r="K641" s="165"/>
      <c r="L641" s="165"/>
      <c r="M641" s="165"/>
      <c r="N641" s="165"/>
      <c r="O641" s="158">
        <f>O642*Inputs!O$36/Inputs!$L$36</f>
        <v>191.03058035633279</v>
      </c>
      <c r="P641" s="158">
        <f>P642*Inputs!P$36/Inputs!$L$36</f>
        <v>191.58046688585591</v>
      </c>
      <c r="Q641" s="158">
        <f>Q642*Inputs!Q$36/Inputs!$L$36</f>
        <v>194.29324043150334</v>
      </c>
      <c r="R641" s="158">
        <f>R642*Inputs!R$36/Inputs!$L$36</f>
        <v>198.19132494078946</v>
      </c>
      <c r="S641" s="158">
        <f>S642*Inputs!S$36/Inputs!$L$36</f>
        <v>202.15050795335597</v>
      </c>
      <c r="T641" s="158">
        <f>T642*Inputs!T$36/Inputs!$L$36</f>
        <v>206.20744857117097</v>
      </c>
      <c r="U641" s="158">
        <f>U642*Inputs!U$36/Inputs!$L$36</f>
        <v>210.3132679916103</v>
      </c>
      <c r="V641" s="158">
        <f>V642*Inputs!V$36/Inputs!$L$36</f>
        <v>214.52906471795424</v>
      </c>
      <c r="W641" s="158">
        <f>W642*Inputs!W$36/Inputs!$L$36</f>
        <v>218.80595994757851</v>
      </c>
      <c r="X641" s="158">
        <f>X642*Inputs!X$36/Inputs!$L$36</f>
        <v>223.19283248310742</v>
      </c>
      <c r="Y641" s="158">
        <f>Y642*Inputs!Y$36/Inputs!$L$36</f>
        <v>227.6566891327696</v>
      </c>
      <c r="Z641" s="158">
        <f>Z642*Inputs!Z$36/Inputs!$L$36</f>
        <v>232.20982291542501</v>
      </c>
      <c r="AA641" s="158">
        <f>AA642*Inputs!AA$36/Inputs!$L$36</f>
        <v>236.85401937373351</v>
      </c>
      <c r="AB641" s="158">
        <f>AB642*Inputs!AB$36/Inputs!$L$36</f>
        <v>241.5910997612082</v>
      </c>
      <c r="AC641" s="158">
        <f>AC642*Inputs!AC$36/Inputs!$L$36</f>
        <v>246.42292175643234</v>
      </c>
      <c r="AD641" s="158">
        <f>AD642*Inputs!AD$36/Inputs!$L$36</f>
        <v>251.35138019156099</v>
      </c>
      <c r="AE641" s="158">
        <f>AE642*Inputs!AE$36/Inputs!$L$36</f>
        <v>256.37840779539221</v>
      </c>
      <c r="AF641" s="158">
        <f>AF642*Inputs!AF$36/Inputs!$L$36</f>
        <v>261.50597595130006</v>
      </c>
      <c r="AG641" s="158">
        <f>AG642*Inputs!AG$36/Inputs!$L$36</f>
        <v>266.73609547032606</v>
      </c>
      <c r="AH641" s="158">
        <f>AH642*Inputs!AH$36/Inputs!$L$36</f>
        <v>272.0708173797326</v>
      </c>
      <c r="AI641" s="158">
        <f>AI642*Inputs!AI$36/Inputs!$L$36</f>
        <v>280.37346632034695</v>
      </c>
      <c r="AJ641" s="158">
        <f>AJ642*Inputs!AJ$36/Inputs!$L$36</f>
        <v>290.52265989235485</v>
      </c>
      <c r="AK641" s="158">
        <f>AK642*Inputs!AK$36/Inputs!$L$36</f>
        <v>300.87508449005048</v>
      </c>
      <c r="AL641" s="158">
        <f>AL642*Inputs!AL$36/Inputs!$L$36</f>
        <v>311.40724449152225</v>
      </c>
      <c r="AM641" s="158">
        <f>AM642*Inputs!AM$36/Inputs!$L$36</f>
        <v>322.12172784707047</v>
      </c>
    </row>
    <row r="642" spans="1:41" outlineLevel="1">
      <c r="E642" s="153" t="s">
        <v>353</v>
      </c>
      <c r="F642" s="154"/>
      <c r="G642" s="154" t="s">
        <v>351</v>
      </c>
      <c r="H642" s="153"/>
      <c r="I642" s="153"/>
      <c r="J642" s="153"/>
      <c r="K642" s="345"/>
      <c r="L642" s="345"/>
      <c r="M642" s="345"/>
      <c r="N642" s="345"/>
      <c r="O642" s="164">
        <f>$N640+O634</f>
        <v>180.42388018686452</v>
      </c>
      <c r="P642" s="164">
        <f t="shared" ref="P642:AM642" si="709">$N640+P634</f>
        <v>180.42388018686452</v>
      </c>
      <c r="Q642" s="164">
        <f t="shared" si="709"/>
        <v>180.42388018686452</v>
      </c>
      <c r="R642" s="164">
        <f t="shared" si="709"/>
        <v>180.42388018686452</v>
      </c>
      <c r="S642" s="164">
        <f t="shared" si="709"/>
        <v>180.42388018686452</v>
      </c>
      <c r="T642" s="164">
        <f t="shared" si="709"/>
        <v>180.42388018686452</v>
      </c>
      <c r="U642" s="164">
        <f t="shared" si="709"/>
        <v>180.42388018686452</v>
      </c>
      <c r="V642" s="164">
        <f t="shared" si="709"/>
        <v>180.42388018686452</v>
      </c>
      <c r="W642" s="164">
        <f t="shared" si="709"/>
        <v>180.42388018686452</v>
      </c>
      <c r="X642" s="164">
        <f t="shared" si="709"/>
        <v>180.42388018686452</v>
      </c>
      <c r="Y642" s="164">
        <f t="shared" si="709"/>
        <v>180.42388018686452</v>
      </c>
      <c r="Z642" s="164">
        <f t="shared" si="709"/>
        <v>180.42388018686452</v>
      </c>
      <c r="AA642" s="164">
        <f t="shared" si="709"/>
        <v>180.42388018686452</v>
      </c>
      <c r="AB642" s="164">
        <f t="shared" si="709"/>
        <v>180.42388018686452</v>
      </c>
      <c r="AC642" s="164">
        <f t="shared" si="709"/>
        <v>180.42388018686452</v>
      </c>
      <c r="AD642" s="164">
        <f t="shared" si="709"/>
        <v>180.42388018686452</v>
      </c>
      <c r="AE642" s="164">
        <f t="shared" si="709"/>
        <v>180.42388018686452</v>
      </c>
      <c r="AF642" s="164">
        <f t="shared" si="709"/>
        <v>180.42388018686452</v>
      </c>
      <c r="AG642" s="164">
        <f t="shared" si="709"/>
        <v>180.42388018686452</v>
      </c>
      <c r="AH642" s="164">
        <f t="shared" si="709"/>
        <v>180.42388018686452</v>
      </c>
      <c r="AI642" s="164">
        <f t="shared" si="709"/>
        <v>182.28410335474464</v>
      </c>
      <c r="AJ642" s="164">
        <f t="shared" si="709"/>
        <v>185.17899608569397</v>
      </c>
      <c r="AK642" s="164">
        <f t="shared" si="709"/>
        <v>188.0172806611267</v>
      </c>
      <c r="AL642" s="164">
        <f t="shared" si="709"/>
        <v>190.78317927549412</v>
      </c>
      <c r="AM642" s="164">
        <f t="shared" si="709"/>
        <v>193.47783467098589</v>
      </c>
    </row>
    <row r="644" spans="1:41">
      <c r="A644" s="143" t="s">
        <v>359</v>
      </c>
      <c r="B644" s="143"/>
      <c r="C644" s="143"/>
      <c r="D644" s="143"/>
      <c r="E644" s="143"/>
      <c r="F644" s="145"/>
      <c r="G644" s="145"/>
      <c r="H644" s="143"/>
      <c r="I644" s="143"/>
      <c r="J644" s="143"/>
      <c r="K644" s="143"/>
      <c r="L644" s="143"/>
      <c r="M644" s="143"/>
      <c r="N644" s="143"/>
      <c r="O644" s="143"/>
      <c r="P644" s="143"/>
      <c r="Q644" s="143"/>
      <c r="R644" s="143"/>
      <c r="S644" s="143"/>
      <c r="T644" s="143"/>
      <c r="U644" s="143"/>
      <c r="V644" s="143"/>
      <c r="W644" s="143"/>
      <c r="X644" s="143"/>
      <c r="Y644" s="143"/>
      <c r="Z644" s="143"/>
      <c r="AA644" s="143"/>
      <c r="AB644" s="143"/>
      <c r="AC644" s="143"/>
      <c r="AD644" s="143"/>
      <c r="AE644" s="143"/>
      <c r="AF644" s="143"/>
      <c r="AG644" s="143"/>
      <c r="AH644" s="143"/>
      <c r="AI644" s="143"/>
      <c r="AJ644" s="143"/>
      <c r="AK644" s="143"/>
      <c r="AL644" s="143"/>
      <c r="AM644" s="143"/>
      <c r="AN644" s="143"/>
      <c r="AO644" s="143"/>
    </row>
    <row r="646" spans="1:41" outlineLevel="1">
      <c r="B646" s="157" t="s">
        <v>318</v>
      </c>
    </row>
    <row r="647" spans="1:41" outlineLevel="1"/>
    <row r="648" spans="1:41" outlineLevel="1">
      <c r="E648" s="146" t="str">
        <f>Inputs!E$155</f>
        <v>Enhancement capital expenditure</v>
      </c>
      <c r="F648" s="147"/>
      <c r="G648" s="147" t="str">
        <f>Inputs!G$155</f>
        <v>£m 2022/23p</v>
      </c>
      <c r="H648" s="146"/>
      <c r="I648" s="146"/>
      <c r="J648" s="171">
        <f>Inputs!J$155</f>
        <v>0</v>
      </c>
      <c r="K648" s="171">
        <f>Inputs!K$155</f>
        <v>0</v>
      </c>
      <c r="L648" s="171">
        <f>Inputs!L$155</f>
        <v>0</v>
      </c>
      <c r="M648" s="171">
        <f>Inputs!M$155</f>
        <v>0</v>
      </c>
      <c r="N648" s="171">
        <f>Inputs!N$155</f>
        <v>0</v>
      </c>
      <c r="O648" s="171">
        <f>Inputs!O$155</f>
        <v>84.653918912134102</v>
      </c>
      <c r="P648" s="171">
        <f>Inputs!P$155</f>
        <v>93.125182602089879</v>
      </c>
      <c r="Q648" s="171">
        <f>Inputs!Q$155</f>
        <v>169.61150913949189</v>
      </c>
      <c r="R648" s="171">
        <f>Inputs!R$155</f>
        <v>174.18214051226855</v>
      </c>
      <c r="S648" s="171">
        <f>Inputs!S$155</f>
        <v>165.08550857296348</v>
      </c>
      <c r="T648" s="171">
        <f>Inputs!T$155</f>
        <v>72.607777240241191</v>
      </c>
      <c r="U648" s="171">
        <f>Inputs!U$155</f>
        <v>90.440817021411476</v>
      </c>
      <c r="V648" s="171">
        <f>Inputs!V$155</f>
        <v>91.925473710235821</v>
      </c>
      <c r="W648" s="171">
        <f>Inputs!W$155</f>
        <v>64.632160950848032</v>
      </c>
      <c r="X648" s="171">
        <f>Inputs!X$155</f>
        <v>59.478430491010236</v>
      </c>
      <c r="Y648" s="171">
        <f>Inputs!Y$155</f>
        <v>84.803651389664125</v>
      </c>
      <c r="Z648" s="171">
        <f>Inputs!Z$155</f>
        <v>86.04472268385986</v>
      </c>
      <c r="AA648" s="171">
        <f>Inputs!AA$155</f>
        <v>59.799108321728681</v>
      </c>
      <c r="AB648" s="171">
        <f>Inputs!AB$155</f>
        <v>66.045892095906183</v>
      </c>
      <c r="AC648" s="171">
        <f>Inputs!AC$155</f>
        <v>88.47670976639634</v>
      </c>
      <c r="AD648" s="171">
        <f>Inputs!AD$155</f>
        <v>38.877571106539783</v>
      </c>
      <c r="AE648" s="171">
        <f>Inputs!AE$155</f>
        <v>36.834914839247695</v>
      </c>
      <c r="AF648" s="171">
        <f>Inputs!AF$155</f>
        <v>54.977199933505815</v>
      </c>
      <c r="AG648" s="171">
        <f>Inputs!AG$155</f>
        <v>54.027958201398192</v>
      </c>
      <c r="AH648" s="171">
        <f>Inputs!AH$155</f>
        <v>44.558316596594004</v>
      </c>
      <c r="AI648" s="171">
        <f>Inputs!AI$155</f>
        <v>26.03826876609439</v>
      </c>
      <c r="AJ648" s="171">
        <f>Inputs!AJ$155</f>
        <v>35.433557518681255</v>
      </c>
      <c r="AK648" s="171">
        <f>Inputs!AK$155</f>
        <v>44.34405882659361</v>
      </c>
      <c r="AL648" s="171">
        <f>Inputs!AL$155</f>
        <v>74.753157925945914</v>
      </c>
      <c r="AM648" s="171">
        <f>Inputs!AM$155</f>
        <v>64.598862218371877</v>
      </c>
      <c r="AN648" s="146"/>
    </row>
    <row r="649" spans="1:41" outlineLevel="1">
      <c r="E649" s="163" t="str">
        <f>Inputs!E$159</f>
        <v>Enhancement capital expenditure efficiency factor</v>
      </c>
      <c r="F649" s="163"/>
      <c r="G649" s="150" t="str">
        <f>Inputs!G$159</f>
        <v>%</v>
      </c>
      <c r="H649" s="163"/>
      <c r="I649" s="163"/>
      <c r="J649" s="173">
        <f>Inputs!J$159</f>
        <v>100</v>
      </c>
      <c r="K649" s="173">
        <f>Inputs!K$159</f>
        <v>100</v>
      </c>
      <c r="L649" s="173">
        <f>Inputs!L$159</f>
        <v>100</v>
      </c>
      <c r="M649" s="173">
        <f>Inputs!M$159</f>
        <v>100</v>
      </c>
      <c r="N649" s="173">
        <f>Inputs!N$159</f>
        <v>100</v>
      </c>
      <c r="O649" s="173">
        <f>Inputs!O$159</f>
        <v>100</v>
      </c>
      <c r="P649" s="173">
        <f>Inputs!P$159</f>
        <v>100</v>
      </c>
      <c r="Q649" s="173">
        <f>Inputs!Q$159</f>
        <v>100</v>
      </c>
      <c r="R649" s="173">
        <f>Inputs!R$159</f>
        <v>100</v>
      </c>
      <c r="S649" s="173">
        <f>Inputs!S$159</f>
        <v>100</v>
      </c>
      <c r="T649" s="173">
        <f>Inputs!T$159</f>
        <v>100</v>
      </c>
      <c r="U649" s="173">
        <f>Inputs!U$159</f>
        <v>100</v>
      </c>
      <c r="V649" s="173">
        <f>Inputs!V$159</f>
        <v>100</v>
      </c>
      <c r="W649" s="173">
        <f>Inputs!W$159</f>
        <v>100</v>
      </c>
      <c r="X649" s="173">
        <f>Inputs!X$159</f>
        <v>100</v>
      </c>
      <c r="Y649" s="173">
        <f>Inputs!Y$159</f>
        <v>100</v>
      </c>
      <c r="Z649" s="173">
        <f>Inputs!Z$159</f>
        <v>100</v>
      </c>
      <c r="AA649" s="173">
        <f>Inputs!AA$159</f>
        <v>100</v>
      </c>
      <c r="AB649" s="173">
        <f>Inputs!AB$159</f>
        <v>100</v>
      </c>
      <c r="AC649" s="173">
        <f>Inputs!AC$159</f>
        <v>100</v>
      </c>
      <c r="AD649" s="173">
        <f>Inputs!AD$159</f>
        <v>100</v>
      </c>
      <c r="AE649" s="173">
        <f>Inputs!AE$159</f>
        <v>100</v>
      </c>
      <c r="AF649" s="173">
        <f>Inputs!AF$159</f>
        <v>100</v>
      </c>
      <c r="AG649" s="173">
        <f>Inputs!AG$159</f>
        <v>100</v>
      </c>
      <c r="AH649" s="173">
        <f>Inputs!AH$159</f>
        <v>100</v>
      </c>
      <c r="AI649" s="173">
        <f>Inputs!AI$159</f>
        <v>100</v>
      </c>
      <c r="AJ649" s="173">
        <f>Inputs!AJ$159</f>
        <v>100</v>
      </c>
      <c r="AK649" s="173">
        <f>Inputs!AK$159</f>
        <v>100</v>
      </c>
      <c r="AL649" s="173">
        <f>Inputs!AL$159</f>
        <v>100</v>
      </c>
      <c r="AM649" s="173">
        <f>Inputs!AM$159</f>
        <v>100</v>
      </c>
    </row>
    <row r="650" spans="1:41" outlineLevel="1">
      <c r="E650" s="67" t="s">
        <v>319</v>
      </c>
      <c r="F650" s="147"/>
      <c r="G650" s="69" t="str">
        <f>Inputs!G$54</f>
        <v>£m 2022/23p</v>
      </c>
      <c r="H650" s="67"/>
      <c r="I650" s="67"/>
      <c r="J650" s="295">
        <f t="shared" ref="J650:N650" si="710">J648 * J649 / 100</f>
        <v>0</v>
      </c>
      <c r="K650" s="295">
        <f t="shared" si="710"/>
        <v>0</v>
      </c>
      <c r="L650" s="295">
        <f t="shared" si="710"/>
        <v>0</v>
      </c>
      <c r="M650" s="295">
        <f t="shared" si="710"/>
        <v>0</v>
      </c>
      <c r="N650" s="295">
        <f t="shared" si="710"/>
        <v>0</v>
      </c>
      <c r="O650" s="295">
        <f>O648 * O649 / 100</f>
        <v>84.653918912134102</v>
      </c>
      <c r="P650" s="295">
        <f t="shared" ref="P650:AM650" si="711">P648 * P649 / 100</f>
        <v>93.125182602089879</v>
      </c>
      <c r="Q650" s="295">
        <f t="shared" si="711"/>
        <v>169.61150913949189</v>
      </c>
      <c r="R650" s="295">
        <f t="shared" si="711"/>
        <v>174.18214051226857</v>
      </c>
      <c r="S650" s="295">
        <f t="shared" si="711"/>
        <v>165.08550857296348</v>
      </c>
      <c r="T650" s="295">
        <f t="shared" si="711"/>
        <v>72.607777240241191</v>
      </c>
      <c r="U650" s="295">
        <f t="shared" si="711"/>
        <v>90.440817021411476</v>
      </c>
      <c r="V650" s="295">
        <f t="shared" si="711"/>
        <v>91.925473710235821</v>
      </c>
      <c r="W650" s="295">
        <f t="shared" si="711"/>
        <v>64.632160950848032</v>
      </c>
      <c r="X650" s="295">
        <f t="shared" si="711"/>
        <v>59.478430491010243</v>
      </c>
      <c r="Y650" s="295">
        <f t="shared" si="711"/>
        <v>84.803651389664125</v>
      </c>
      <c r="Z650" s="295">
        <f t="shared" si="711"/>
        <v>86.04472268385986</v>
      </c>
      <c r="AA650" s="295">
        <f t="shared" si="711"/>
        <v>59.799108321728681</v>
      </c>
      <c r="AB650" s="295">
        <f t="shared" si="711"/>
        <v>66.045892095906183</v>
      </c>
      <c r="AC650" s="295">
        <f t="shared" si="711"/>
        <v>88.47670976639634</v>
      </c>
      <c r="AD650" s="295">
        <f t="shared" si="711"/>
        <v>38.877571106539783</v>
      </c>
      <c r="AE650" s="295">
        <f t="shared" si="711"/>
        <v>36.834914839247695</v>
      </c>
      <c r="AF650" s="295">
        <f t="shared" si="711"/>
        <v>54.977199933505815</v>
      </c>
      <c r="AG650" s="295">
        <f t="shared" si="711"/>
        <v>54.027958201398199</v>
      </c>
      <c r="AH650" s="295">
        <f t="shared" si="711"/>
        <v>44.558316596594004</v>
      </c>
      <c r="AI650" s="295">
        <f t="shared" si="711"/>
        <v>26.03826876609439</v>
      </c>
      <c r="AJ650" s="295">
        <f t="shared" si="711"/>
        <v>35.433557518681255</v>
      </c>
      <c r="AK650" s="295">
        <f t="shared" si="711"/>
        <v>44.34405882659361</v>
      </c>
      <c r="AL650" s="295">
        <f t="shared" si="711"/>
        <v>74.753157925945914</v>
      </c>
      <c r="AM650" s="295">
        <f t="shared" si="711"/>
        <v>64.598862218371877</v>
      </c>
      <c r="AN650" s="146"/>
    </row>
    <row r="651" spans="1:41" outlineLevel="1">
      <c r="E651" s="146" t="str">
        <f>Inputs!E$157</f>
        <v>Average asset life of capital assets delivered in year</v>
      </c>
      <c r="F651" s="147"/>
      <c r="G651" s="147" t="str">
        <f>Inputs!G$157</f>
        <v>years</v>
      </c>
      <c r="H651" s="146"/>
      <c r="I651" s="146"/>
      <c r="J651" s="169">
        <f>Inputs!J$157</f>
        <v>0</v>
      </c>
      <c r="K651" s="169">
        <f>Inputs!K$157</f>
        <v>0</v>
      </c>
      <c r="L651" s="169">
        <f>Inputs!L$157</f>
        <v>0</v>
      </c>
      <c r="M651" s="169">
        <f>Inputs!M$157</f>
        <v>0</v>
      </c>
      <c r="N651" s="169">
        <f>Inputs!N$157</f>
        <v>0</v>
      </c>
      <c r="O651" s="169">
        <f>Inputs!O$157</f>
        <v>46.770157128085536</v>
      </c>
      <c r="P651" s="169">
        <f>Inputs!P$157</f>
        <v>54.480117248840905</v>
      </c>
      <c r="Q651" s="169">
        <f>Inputs!Q$157</f>
        <v>63.759901562811876</v>
      </c>
      <c r="R651" s="169">
        <f>Inputs!R$157</f>
        <v>64.339910909047617</v>
      </c>
      <c r="S651" s="169">
        <f>Inputs!S$157</f>
        <v>62.212330183104719</v>
      </c>
      <c r="T651" s="169">
        <f>Inputs!T$157</f>
        <v>43.928017227529217</v>
      </c>
      <c r="U651" s="169">
        <f>Inputs!U$157</f>
        <v>51.01906038842629</v>
      </c>
      <c r="V651" s="169">
        <f>Inputs!V$157</f>
        <v>55.072938707790186</v>
      </c>
      <c r="W651" s="169">
        <f>Inputs!W$157</f>
        <v>52.334825821966731</v>
      </c>
      <c r="X651" s="169">
        <f>Inputs!X$157</f>
        <v>40.514716709555238</v>
      </c>
      <c r="Y651" s="169">
        <f>Inputs!Y$157</f>
        <v>64.414188889371786</v>
      </c>
      <c r="Z651" s="169">
        <f>Inputs!Z$157</f>
        <v>64.395401404145659</v>
      </c>
      <c r="AA651" s="169">
        <f>Inputs!AA$157</f>
        <v>64.376737099870709</v>
      </c>
      <c r="AB651" s="169">
        <f>Inputs!AB$157</f>
        <v>64.358195899556591</v>
      </c>
      <c r="AC651" s="169">
        <f>Inputs!AC$157</f>
        <v>66.145903247022744</v>
      </c>
      <c r="AD651" s="169">
        <f>Inputs!AD$157</f>
        <v>73.813088991241941</v>
      </c>
      <c r="AE651" s="169">
        <f>Inputs!AE$157</f>
        <v>77.787066167201331</v>
      </c>
      <c r="AF651" s="169">
        <f>Inputs!AF$157</f>
        <v>80.109606464668474</v>
      </c>
      <c r="AG651" s="169">
        <f>Inputs!AG$157</f>
        <v>81.067626228164357</v>
      </c>
      <c r="AH651" s="169">
        <f>Inputs!AH$157</f>
        <v>74.152117100902245</v>
      </c>
      <c r="AI651" s="169">
        <f>Inputs!AI$157</f>
        <v>73.591664963527947</v>
      </c>
      <c r="AJ651" s="169">
        <f>Inputs!AJ$157</f>
        <v>73.591664963527947</v>
      </c>
      <c r="AK651" s="169">
        <f>Inputs!AK$157</f>
        <v>72.046966392719682</v>
      </c>
      <c r="AL651" s="169">
        <f>Inputs!AL$157</f>
        <v>72.046966392719682</v>
      </c>
      <c r="AM651" s="169">
        <f>Inputs!AM$157</f>
        <v>72.046966392719682</v>
      </c>
      <c r="AN651" s="146"/>
    </row>
    <row r="652" spans="1:41" outlineLevel="1">
      <c r="E652" s="110" t="s">
        <v>320</v>
      </c>
      <c r="G652" s="69" t="str">
        <f>Inputs!G$54</f>
        <v>£m 2022/23p</v>
      </c>
      <c r="J652" s="296">
        <f t="shared" ref="J652:AM652" si="712">IFERROR(J650/J651,0)</f>
        <v>0</v>
      </c>
      <c r="K652" s="296">
        <f t="shared" si="712"/>
        <v>0</v>
      </c>
      <c r="L652" s="296">
        <f t="shared" si="712"/>
        <v>0</v>
      </c>
      <c r="M652" s="296">
        <f t="shared" si="712"/>
        <v>0</v>
      </c>
      <c r="N652" s="296">
        <f t="shared" si="712"/>
        <v>0</v>
      </c>
      <c r="O652" s="296">
        <f t="shared" si="712"/>
        <v>1.8099985997545285</v>
      </c>
      <c r="P652" s="296">
        <f t="shared" si="712"/>
        <v>1.7093425510950266</v>
      </c>
      <c r="Q652" s="296">
        <f t="shared" si="712"/>
        <v>2.6601595200457182</v>
      </c>
      <c r="R652" s="296">
        <f t="shared" si="712"/>
        <v>2.7072176204672784</v>
      </c>
      <c r="S652" s="296">
        <f t="shared" si="712"/>
        <v>2.6535818235240525</v>
      </c>
      <c r="T652" s="296">
        <f t="shared" si="712"/>
        <v>1.6528808223727129</v>
      </c>
      <c r="U652" s="296">
        <f t="shared" si="712"/>
        <v>1.7726868416010273</v>
      </c>
      <c r="V652" s="296">
        <f t="shared" si="712"/>
        <v>1.6691586805995657</v>
      </c>
      <c r="W652" s="296">
        <f t="shared" si="712"/>
        <v>1.2349742248252535</v>
      </c>
      <c r="X652" s="296">
        <f t="shared" si="712"/>
        <v>1.4680697613512497</v>
      </c>
      <c r="Y652" s="296">
        <f t="shared" si="712"/>
        <v>1.3165368197884202</v>
      </c>
      <c r="Z652" s="296">
        <f t="shared" si="712"/>
        <v>1.336193591586502</v>
      </c>
      <c r="AA652" s="296">
        <f t="shared" si="712"/>
        <v>0.9288931221997081</v>
      </c>
      <c r="AB652" s="296">
        <f t="shared" si="712"/>
        <v>1.0262234851794723</v>
      </c>
      <c r="AC652" s="296">
        <f t="shared" si="712"/>
        <v>1.3375992377937438</v>
      </c>
      <c r="AD652" s="296">
        <f t="shared" si="712"/>
        <v>0.52670294168494536</v>
      </c>
      <c r="AE652" s="296">
        <f t="shared" si="712"/>
        <v>0.47353521162595302</v>
      </c>
      <c r="AF652" s="296">
        <f t="shared" si="712"/>
        <v>0.68627474730827631</v>
      </c>
      <c r="AG652" s="296">
        <f t="shared" si="712"/>
        <v>0.6664554115515462</v>
      </c>
      <c r="AH652" s="296">
        <f t="shared" si="712"/>
        <v>0.60090417291742892</v>
      </c>
      <c r="AI652" s="296">
        <f t="shared" si="712"/>
        <v>0.35382089505651171</v>
      </c>
      <c r="AJ652" s="296">
        <f t="shared" si="712"/>
        <v>0.48148873294607669</v>
      </c>
      <c r="AK652" s="296">
        <f t="shared" si="712"/>
        <v>0.61548821618497129</v>
      </c>
      <c r="AL652" s="296">
        <f t="shared" si="712"/>
        <v>1.0375614917424156</v>
      </c>
      <c r="AM652" s="296">
        <f t="shared" si="712"/>
        <v>0.89662154359492319</v>
      </c>
    </row>
    <row r="653" spans="1:41" outlineLevel="1">
      <c r="G653" s="69"/>
      <c r="J653" s="296"/>
      <c r="K653" s="296"/>
      <c r="L653" s="296"/>
      <c r="M653" s="296"/>
      <c r="N653" s="296"/>
      <c r="O653" s="296"/>
      <c r="P653" s="296"/>
      <c r="Q653" s="296"/>
      <c r="R653" s="296"/>
      <c r="S653" s="296"/>
      <c r="T653" s="296"/>
      <c r="U653" s="296"/>
      <c r="V653" s="296"/>
      <c r="W653" s="296"/>
      <c r="X653" s="296"/>
      <c r="Y653" s="296"/>
      <c r="Z653" s="296"/>
      <c r="AA653" s="296"/>
      <c r="AB653" s="296"/>
      <c r="AC653" s="296"/>
      <c r="AD653" s="296"/>
      <c r="AE653" s="296"/>
      <c r="AF653" s="296"/>
      <c r="AG653" s="296"/>
      <c r="AH653" s="296"/>
      <c r="AI653" s="296"/>
      <c r="AJ653" s="296"/>
      <c r="AK653" s="296"/>
      <c r="AL653" s="296"/>
      <c r="AM653" s="296"/>
    </row>
    <row r="654" spans="1:41" outlineLevel="1">
      <c r="B654" s="157" t="s">
        <v>321</v>
      </c>
      <c r="J654" s="167"/>
      <c r="K654" s="167"/>
      <c r="L654" s="167"/>
      <c r="M654" s="167"/>
      <c r="N654" s="167"/>
      <c r="O654" s="167"/>
      <c r="P654" s="167"/>
      <c r="Q654" s="167"/>
      <c r="R654" s="167"/>
      <c r="S654" s="167"/>
      <c r="T654" s="167"/>
      <c r="U654" s="167"/>
      <c r="V654" s="167"/>
      <c r="W654" s="167"/>
      <c r="X654" s="167"/>
      <c r="Y654" s="167"/>
      <c r="Z654" s="167"/>
      <c r="AA654" s="167"/>
      <c r="AB654" s="167"/>
      <c r="AC654" s="167"/>
      <c r="AD654" s="167"/>
      <c r="AE654" s="167"/>
      <c r="AF654" s="167"/>
      <c r="AG654" s="167"/>
      <c r="AH654" s="167"/>
      <c r="AI654" s="167"/>
      <c r="AJ654" s="167"/>
      <c r="AK654" s="167"/>
      <c r="AL654" s="167"/>
      <c r="AM654" s="167"/>
    </row>
    <row r="655" spans="1:41" outlineLevel="1">
      <c r="J655" s="167"/>
      <c r="K655" s="167"/>
      <c r="L655" s="167"/>
      <c r="M655" s="167"/>
      <c r="N655" s="167"/>
      <c r="O655" s="167"/>
      <c r="P655" s="167"/>
      <c r="Q655" s="167"/>
      <c r="R655" s="167"/>
      <c r="S655" s="167"/>
      <c r="T655" s="167"/>
      <c r="U655" s="167"/>
      <c r="V655" s="167"/>
      <c r="W655" s="167"/>
      <c r="X655" s="167"/>
      <c r="Y655" s="167"/>
      <c r="Z655" s="167"/>
      <c r="AA655" s="167"/>
      <c r="AB655" s="167"/>
      <c r="AC655" s="167"/>
      <c r="AD655" s="167"/>
      <c r="AE655" s="167"/>
      <c r="AF655" s="167"/>
      <c r="AG655" s="167"/>
      <c r="AH655" s="167"/>
      <c r="AI655" s="167"/>
      <c r="AJ655" s="167"/>
      <c r="AK655" s="167"/>
      <c r="AL655" s="167"/>
      <c r="AM655" s="167"/>
    </row>
    <row r="656" spans="1:41" outlineLevel="1">
      <c r="E656" s="110" t="str">
        <f>TEXT("Draw down charge for enhancement capital expenditure in " &amp; F656, 0 )</f>
        <v>Draw down charge for enhancement capital expenditure in 2021</v>
      </c>
      <c r="F656" s="147">
        <f>Inputs!$J$4</f>
        <v>2021</v>
      </c>
      <c r="G656" s="69" t="str">
        <f>Inputs!G$54</f>
        <v>£m 2022/23p</v>
      </c>
      <c r="J656" s="149">
        <f t="shared" ref="J656:AM656" si="713">IF(J$4&lt;$F656, 0, IF(J$4 &lt; $F656 + INDEX($J651:$AM651, MATCH($F656, $J$4:$AM$4, 0 ) ), 1, 0 ) ) * INDEX($J652:$AM652,MATCH($F656, $J$4:$AM$4, 0) )</f>
        <v>0</v>
      </c>
      <c r="K656" s="149">
        <f t="shared" si="713"/>
        <v>0</v>
      </c>
      <c r="L656" s="149">
        <f t="shared" si="713"/>
        <v>0</v>
      </c>
      <c r="M656" s="149">
        <f t="shared" si="713"/>
        <v>0</v>
      </c>
      <c r="N656" s="149">
        <f t="shared" si="713"/>
        <v>0</v>
      </c>
      <c r="O656" s="149">
        <f t="shared" si="713"/>
        <v>0</v>
      </c>
      <c r="P656" s="149">
        <f t="shared" si="713"/>
        <v>0</v>
      </c>
      <c r="Q656" s="149">
        <f t="shared" si="713"/>
        <v>0</v>
      </c>
      <c r="R656" s="149">
        <f t="shared" si="713"/>
        <v>0</v>
      </c>
      <c r="S656" s="149">
        <f t="shared" si="713"/>
        <v>0</v>
      </c>
      <c r="T656" s="149">
        <f t="shared" si="713"/>
        <v>0</v>
      </c>
      <c r="U656" s="149">
        <f t="shared" si="713"/>
        <v>0</v>
      </c>
      <c r="V656" s="149">
        <f t="shared" si="713"/>
        <v>0</v>
      </c>
      <c r="W656" s="149">
        <f t="shared" si="713"/>
        <v>0</v>
      </c>
      <c r="X656" s="149">
        <f t="shared" si="713"/>
        <v>0</v>
      </c>
      <c r="Y656" s="149">
        <f t="shared" si="713"/>
        <v>0</v>
      </c>
      <c r="Z656" s="149">
        <f t="shared" si="713"/>
        <v>0</v>
      </c>
      <c r="AA656" s="149">
        <f t="shared" si="713"/>
        <v>0</v>
      </c>
      <c r="AB656" s="149">
        <f t="shared" si="713"/>
        <v>0</v>
      </c>
      <c r="AC656" s="149">
        <f t="shared" si="713"/>
        <v>0</v>
      </c>
      <c r="AD656" s="149">
        <f t="shared" si="713"/>
        <v>0</v>
      </c>
      <c r="AE656" s="149">
        <f t="shared" si="713"/>
        <v>0</v>
      </c>
      <c r="AF656" s="149">
        <f t="shared" si="713"/>
        <v>0</v>
      </c>
      <c r="AG656" s="149">
        <f t="shared" si="713"/>
        <v>0</v>
      </c>
      <c r="AH656" s="149">
        <f t="shared" si="713"/>
        <v>0</v>
      </c>
      <c r="AI656" s="149">
        <f t="shared" si="713"/>
        <v>0</v>
      </c>
      <c r="AJ656" s="149">
        <f t="shared" si="713"/>
        <v>0</v>
      </c>
      <c r="AK656" s="149">
        <f t="shared" si="713"/>
        <v>0</v>
      </c>
      <c r="AL656" s="149">
        <f t="shared" si="713"/>
        <v>0</v>
      </c>
      <c r="AM656" s="149">
        <f t="shared" si="713"/>
        <v>0</v>
      </c>
      <c r="AN656" s="156"/>
      <c r="AO656" s="156"/>
    </row>
    <row r="657" spans="5:41" outlineLevel="1">
      <c r="E657" s="110" t="str">
        <f t="shared" ref="E657:E685" si="714">TEXT("Draw down charge for enhancement capital expenditure in " &amp; F657, 0 )</f>
        <v>Draw down charge for enhancement capital expenditure in 2022</v>
      </c>
      <c r="F657" s="147">
        <f>Inputs!$K$4</f>
        <v>2022</v>
      </c>
      <c r="G657" s="69" t="str">
        <f>Inputs!G$54</f>
        <v>£m 2022/23p</v>
      </c>
      <c r="J657" s="149">
        <f t="shared" ref="J657:AM657" si="715">IF(J$4&lt;$F657, 0, IF(J$4 &lt; $F657 + INDEX($J651:$AM651, MATCH($F657, $J$4:$AM$4, 0 ) ), 1, 0 ) ) * INDEX($J652:$AM652,MATCH($F657, $J$4:$AM$4, 0) )</f>
        <v>0</v>
      </c>
      <c r="K657" s="149">
        <f t="shared" si="715"/>
        <v>0</v>
      </c>
      <c r="L657" s="149">
        <f t="shared" si="715"/>
        <v>0</v>
      </c>
      <c r="M657" s="149">
        <f t="shared" si="715"/>
        <v>0</v>
      </c>
      <c r="N657" s="149">
        <f t="shared" si="715"/>
        <v>0</v>
      </c>
      <c r="O657" s="149">
        <f t="shared" si="715"/>
        <v>0</v>
      </c>
      <c r="P657" s="149">
        <f t="shared" si="715"/>
        <v>0</v>
      </c>
      <c r="Q657" s="149">
        <f t="shared" si="715"/>
        <v>0</v>
      </c>
      <c r="R657" s="149">
        <f t="shared" si="715"/>
        <v>0</v>
      </c>
      <c r="S657" s="149">
        <f t="shared" si="715"/>
        <v>0</v>
      </c>
      <c r="T657" s="149">
        <f t="shared" si="715"/>
        <v>0</v>
      </c>
      <c r="U657" s="149">
        <f t="shared" si="715"/>
        <v>0</v>
      </c>
      <c r="V657" s="149">
        <f t="shared" si="715"/>
        <v>0</v>
      </c>
      <c r="W657" s="149">
        <f t="shared" si="715"/>
        <v>0</v>
      </c>
      <c r="X657" s="149">
        <f t="shared" si="715"/>
        <v>0</v>
      </c>
      <c r="Y657" s="149">
        <f t="shared" si="715"/>
        <v>0</v>
      </c>
      <c r="Z657" s="149">
        <f t="shared" si="715"/>
        <v>0</v>
      </c>
      <c r="AA657" s="149">
        <f t="shared" si="715"/>
        <v>0</v>
      </c>
      <c r="AB657" s="149">
        <f t="shared" si="715"/>
        <v>0</v>
      </c>
      <c r="AC657" s="149">
        <f t="shared" si="715"/>
        <v>0</v>
      </c>
      <c r="AD657" s="149">
        <f t="shared" si="715"/>
        <v>0</v>
      </c>
      <c r="AE657" s="149">
        <f t="shared" si="715"/>
        <v>0</v>
      </c>
      <c r="AF657" s="149">
        <f t="shared" si="715"/>
        <v>0</v>
      </c>
      <c r="AG657" s="149">
        <f t="shared" si="715"/>
        <v>0</v>
      </c>
      <c r="AH657" s="149">
        <f t="shared" si="715"/>
        <v>0</v>
      </c>
      <c r="AI657" s="149">
        <f t="shared" si="715"/>
        <v>0</v>
      </c>
      <c r="AJ657" s="149">
        <f t="shared" si="715"/>
        <v>0</v>
      </c>
      <c r="AK657" s="149">
        <f t="shared" si="715"/>
        <v>0</v>
      </c>
      <c r="AL657" s="149">
        <f t="shared" si="715"/>
        <v>0</v>
      </c>
      <c r="AM657" s="149">
        <f t="shared" si="715"/>
        <v>0</v>
      </c>
      <c r="AN657" s="156"/>
      <c r="AO657" s="156"/>
    </row>
    <row r="658" spans="5:41" outlineLevel="1">
      <c r="E658" s="110" t="str">
        <f t="shared" si="714"/>
        <v>Draw down charge for enhancement capital expenditure in 2023</v>
      </c>
      <c r="F658" s="147">
        <f>Inputs!$L$4</f>
        <v>2023</v>
      </c>
      <c r="G658" s="69" t="str">
        <f>Inputs!G$54</f>
        <v>£m 2022/23p</v>
      </c>
      <c r="J658" s="149">
        <f t="shared" ref="J658:AM658" si="716">IF(J$4&lt;$F658, 0, IF(J$4 &lt; $F658 + INDEX($J651:$AM651, MATCH($F658, $J$4:$AM$4, 0 ) ), 1, 0 ) ) * INDEX($J652:$AM652,MATCH($F658, $J$4:$AM$4, 0) )</f>
        <v>0</v>
      </c>
      <c r="K658" s="149">
        <f t="shared" si="716"/>
        <v>0</v>
      </c>
      <c r="L658" s="149">
        <f t="shared" si="716"/>
        <v>0</v>
      </c>
      <c r="M658" s="149">
        <f t="shared" si="716"/>
        <v>0</v>
      </c>
      <c r="N658" s="149">
        <f t="shared" si="716"/>
        <v>0</v>
      </c>
      <c r="O658" s="149">
        <f t="shared" si="716"/>
        <v>0</v>
      </c>
      <c r="P658" s="149">
        <f t="shared" si="716"/>
        <v>0</v>
      </c>
      <c r="Q658" s="149">
        <f t="shared" si="716"/>
        <v>0</v>
      </c>
      <c r="R658" s="149">
        <f t="shared" si="716"/>
        <v>0</v>
      </c>
      <c r="S658" s="149">
        <f t="shared" si="716"/>
        <v>0</v>
      </c>
      <c r="T658" s="149">
        <f t="shared" si="716"/>
        <v>0</v>
      </c>
      <c r="U658" s="149">
        <f t="shared" si="716"/>
        <v>0</v>
      </c>
      <c r="V658" s="149">
        <f t="shared" si="716"/>
        <v>0</v>
      </c>
      <c r="W658" s="149">
        <f t="shared" si="716"/>
        <v>0</v>
      </c>
      <c r="X658" s="149">
        <f t="shared" si="716"/>
        <v>0</v>
      </c>
      <c r="Y658" s="149">
        <f t="shared" si="716"/>
        <v>0</v>
      </c>
      <c r="Z658" s="149">
        <f t="shared" si="716"/>
        <v>0</v>
      </c>
      <c r="AA658" s="149">
        <f t="shared" si="716"/>
        <v>0</v>
      </c>
      <c r="AB658" s="149">
        <f t="shared" si="716"/>
        <v>0</v>
      </c>
      <c r="AC658" s="149">
        <f t="shared" si="716"/>
        <v>0</v>
      </c>
      <c r="AD658" s="149">
        <f t="shared" si="716"/>
        <v>0</v>
      </c>
      <c r="AE658" s="149">
        <f t="shared" si="716"/>
        <v>0</v>
      </c>
      <c r="AF658" s="149">
        <f t="shared" si="716"/>
        <v>0</v>
      </c>
      <c r="AG658" s="149">
        <f t="shared" si="716"/>
        <v>0</v>
      </c>
      <c r="AH658" s="149">
        <f t="shared" si="716"/>
        <v>0</v>
      </c>
      <c r="AI658" s="149">
        <f t="shared" si="716"/>
        <v>0</v>
      </c>
      <c r="AJ658" s="149">
        <f t="shared" si="716"/>
        <v>0</v>
      </c>
      <c r="AK658" s="149">
        <f t="shared" si="716"/>
        <v>0</v>
      </c>
      <c r="AL658" s="149">
        <f t="shared" si="716"/>
        <v>0</v>
      </c>
      <c r="AM658" s="149">
        <f t="shared" si="716"/>
        <v>0</v>
      </c>
      <c r="AN658" s="156"/>
      <c r="AO658" s="156"/>
    </row>
    <row r="659" spans="5:41" outlineLevel="1">
      <c r="E659" s="110" t="str">
        <f t="shared" si="714"/>
        <v>Draw down charge for enhancement capital expenditure in 2024</v>
      </c>
      <c r="F659" s="147">
        <f>Inputs!$M$4</f>
        <v>2024</v>
      </c>
      <c r="G659" s="69" t="str">
        <f>Inputs!G$54</f>
        <v>£m 2022/23p</v>
      </c>
      <c r="J659" s="149">
        <f t="shared" ref="J659:AM659" si="717">IF(J$4&lt;$F659, 0, IF(J$4 &lt; $F659 + INDEX($J651:$AM651, MATCH($F659, $J$4:$AM$4, 0 ) ), 1, 0 ) ) * INDEX($J652:$AM652,MATCH($F659, $J$4:$AM$4, 0) )</f>
        <v>0</v>
      </c>
      <c r="K659" s="149">
        <f t="shared" si="717"/>
        <v>0</v>
      </c>
      <c r="L659" s="149">
        <f t="shared" si="717"/>
        <v>0</v>
      </c>
      <c r="M659" s="149">
        <f t="shared" si="717"/>
        <v>0</v>
      </c>
      <c r="N659" s="149">
        <f t="shared" si="717"/>
        <v>0</v>
      </c>
      <c r="O659" s="149">
        <f t="shared" si="717"/>
        <v>0</v>
      </c>
      <c r="P659" s="149">
        <f t="shared" si="717"/>
        <v>0</v>
      </c>
      <c r="Q659" s="149">
        <f t="shared" si="717"/>
        <v>0</v>
      </c>
      <c r="R659" s="149">
        <f t="shared" si="717"/>
        <v>0</v>
      </c>
      <c r="S659" s="149">
        <f t="shared" si="717"/>
        <v>0</v>
      </c>
      <c r="T659" s="149">
        <f t="shared" si="717"/>
        <v>0</v>
      </c>
      <c r="U659" s="149">
        <f t="shared" si="717"/>
        <v>0</v>
      </c>
      <c r="V659" s="149">
        <f t="shared" si="717"/>
        <v>0</v>
      </c>
      <c r="W659" s="149">
        <f t="shared" si="717"/>
        <v>0</v>
      </c>
      <c r="X659" s="149">
        <f t="shared" si="717"/>
        <v>0</v>
      </c>
      <c r="Y659" s="149">
        <f t="shared" si="717"/>
        <v>0</v>
      </c>
      <c r="Z659" s="149">
        <f t="shared" si="717"/>
        <v>0</v>
      </c>
      <c r="AA659" s="149">
        <f t="shared" si="717"/>
        <v>0</v>
      </c>
      <c r="AB659" s="149">
        <f t="shared" si="717"/>
        <v>0</v>
      </c>
      <c r="AC659" s="149">
        <f t="shared" si="717"/>
        <v>0</v>
      </c>
      <c r="AD659" s="149">
        <f t="shared" si="717"/>
        <v>0</v>
      </c>
      <c r="AE659" s="149">
        <f t="shared" si="717"/>
        <v>0</v>
      </c>
      <c r="AF659" s="149">
        <f t="shared" si="717"/>
        <v>0</v>
      </c>
      <c r="AG659" s="149">
        <f t="shared" si="717"/>
        <v>0</v>
      </c>
      <c r="AH659" s="149">
        <f t="shared" si="717"/>
        <v>0</v>
      </c>
      <c r="AI659" s="149">
        <f t="shared" si="717"/>
        <v>0</v>
      </c>
      <c r="AJ659" s="149">
        <f t="shared" si="717"/>
        <v>0</v>
      </c>
      <c r="AK659" s="149">
        <f t="shared" si="717"/>
        <v>0</v>
      </c>
      <c r="AL659" s="149">
        <f t="shared" si="717"/>
        <v>0</v>
      </c>
      <c r="AM659" s="149">
        <f t="shared" si="717"/>
        <v>0</v>
      </c>
      <c r="AN659" s="156"/>
      <c r="AO659" s="156"/>
    </row>
    <row r="660" spans="5:41" outlineLevel="1">
      <c r="E660" s="110" t="str">
        <f t="shared" si="714"/>
        <v>Draw down charge for enhancement capital expenditure in 2025</v>
      </c>
      <c r="F660" s="147">
        <f>Inputs!$N$4</f>
        <v>2025</v>
      </c>
      <c r="G660" s="69" t="str">
        <f>Inputs!G$54</f>
        <v>£m 2022/23p</v>
      </c>
      <c r="J660" s="149">
        <f t="shared" ref="J660:AM660" si="718">IF(J$4&lt;$F660, 0, IF(J$4 &lt; $F660 + INDEX($J651:$AM651, MATCH($F660, $J$4:$AM$4, 0 ) ), 1, 0 ) ) * INDEX($J652:$AM652,MATCH($F660, $J$4:$AM$4, 0) )</f>
        <v>0</v>
      </c>
      <c r="K660" s="149">
        <f t="shared" si="718"/>
        <v>0</v>
      </c>
      <c r="L660" s="149">
        <f t="shared" si="718"/>
        <v>0</v>
      </c>
      <c r="M660" s="149">
        <f t="shared" si="718"/>
        <v>0</v>
      </c>
      <c r="N660" s="149">
        <f t="shared" si="718"/>
        <v>0</v>
      </c>
      <c r="O660" s="149">
        <f t="shared" si="718"/>
        <v>0</v>
      </c>
      <c r="P660" s="149">
        <f t="shared" si="718"/>
        <v>0</v>
      </c>
      <c r="Q660" s="149">
        <f t="shared" si="718"/>
        <v>0</v>
      </c>
      <c r="R660" s="149">
        <f t="shared" si="718"/>
        <v>0</v>
      </c>
      <c r="S660" s="149">
        <f t="shared" si="718"/>
        <v>0</v>
      </c>
      <c r="T660" s="149">
        <f t="shared" si="718"/>
        <v>0</v>
      </c>
      <c r="U660" s="149">
        <f t="shared" si="718"/>
        <v>0</v>
      </c>
      <c r="V660" s="149">
        <f t="shared" si="718"/>
        <v>0</v>
      </c>
      <c r="W660" s="149">
        <f t="shared" si="718"/>
        <v>0</v>
      </c>
      <c r="X660" s="149">
        <f t="shared" si="718"/>
        <v>0</v>
      </c>
      <c r="Y660" s="149">
        <f t="shared" si="718"/>
        <v>0</v>
      </c>
      <c r="Z660" s="149">
        <f t="shared" si="718"/>
        <v>0</v>
      </c>
      <c r="AA660" s="149">
        <f t="shared" si="718"/>
        <v>0</v>
      </c>
      <c r="AB660" s="149">
        <f t="shared" si="718"/>
        <v>0</v>
      </c>
      <c r="AC660" s="149">
        <f t="shared" si="718"/>
        <v>0</v>
      </c>
      <c r="AD660" s="149">
        <f t="shared" si="718"/>
        <v>0</v>
      </c>
      <c r="AE660" s="149">
        <f t="shared" si="718"/>
        <v>0</v>
      </c>
      <c r="AF660" s="149">
        <f t="shared" si="718"/>
        <v>0</v>
      </c>
      <c r="AG660" s="149">
        <f t="shared" si="718"/>
        <v>0</v>
      </c>
      <c r="AH660" s="149">
        <f t="shared" si="718"/>
        <v>0</v>
      </c>
      <c r="AI660" s="149">
        <f t="shared" si="718"/>
        <v>0</v>
      </c>
      <c r="AJ660" s="149">
        <f t="shared" si="718"/>
        <v>0</v>
      </c>
      <c r="AK660" s="149">
        <f t="shared" si="718"/>
        <v>0</v>
      </c>
      <c r="AL660" s="149">
        <f t="shared" si="718"/>
        <v>0</v>
      </c>
      <c r="AM660" s="149">
        <f t="shared" si="718"/>
        <v>0</v>
      </c>
      <c r="AN660" s="156"/>
      <c r="AO660" s="156"/>
    </row>
    <row r="661" spans="5:41" outlineLevel="1">
      <c r="E661" s="110" t="str">
        <f t="shared" si="714"/>
        <v>Draw down charge for enhancement capital expenditure in 2026</v>
      </c>
      <c r="F661" s="147">
        <f>Inputs!$O$4</f>
        <v>2026</v>
      </c>
      <c r="G661" s="69" t="str">
        <f>Inputs!G$54</f>
        <v>£m 2022/23p</v>
      </c>
      <c r="J661" s="149">
        <f t="shared" ref="J661:AM661" si="719">IF(J$4&lt;$F661, 0, IF(J$4 &lt; $F661 + INDEX($J651:$AM651, MATCH($F661, $J$4:$AM$4, 0 ) ), 1, 0 ) ) * INDEX($J652:$AM652,MATCH($F661, $J$4:$AM$4, 0) )</f>
        <v>0</v>
      </c>
      <c r="K661" s="149">
        <f t="shared" si="719"/>
        <v>0</v>
      </c>
      <c r="L661" s="149">
        <f t="shared" si="719"/>
        <v>0</v>
      </c>
      <c r="M661" s="149">
        <f t="shared" si="719"/>
        <v>0</v>
      </c>
      <c r="N661" s="149">
        <f t="shared" si="719"/>
        <v>0</v>
      </c>
      <c r="O661" s="149">
        <f t="shared" si="719"/>
        <v>1.8099985997545285</v>
      </c>
      <c r="P661" s="149">
        <f t="shared" si="719"/>
        <v>1.8099985997545285</v>
      </c>
      <c r="Q661" s="149">
        <f t="shared" si="719"/>
        <v>1.8099985997545285</v>
      </c>
      <c r="R661" s="149">
        <f t="shared" si="719"/>
        <v>1.8099985997545285</v>
      </c>
      <c r="S661" s="149">
        <f t="shared" si="719"/>
        <v>1.8099985997545285</v>
      </c>
      <c r="T661" s="149">
        <f t="shared" si="719"/>
        <v>1.8099985997545285</v>
      </c>
      <c r="U661" s="149">
        <f t="shared" si="719"/>
        <v>1.8099985997545285</v>
      </c>
      <c r="V661" s="149">
        <f t="shared" si="719"/>
        <v>1.8099985997545285</v>
      </c>
      <c r="W661" s="149">
        <f t="shared" si="719"/>
        <v>1.8099985997545285</v>
      </c>
      <c r="X661" s="149">
        <f t="shared" si="719"/>
        <v>1.8099985997545285</v>
      </c>
      <c r="Y661" s="149">
        <f t="shared" si="719"/>
        <v>1.8099985997545285</v>
      </c>
      <c r="Z661" s="149">
        <f t="shared" si="719"/>
        <v>1.8099985997545285</v>
      </c>
      <c r="AA661" s="149">
        <f t="shared" si="719"/>
        <v>1.8099985997545285</v>
      </c>
      <c r="AB661" s="149">
        <f t="shared" si="719"/>
        <v>1.8099985997545285</v>
      </c>
      <c r="AC661" s="149">
        <f t="shared" si="719"/>
        <v>1.8099985997545285</v>
      </c>
      <c r="AD661" s="149">
        <f t="shared" si="719"/>
        <v>1.8099985997545285</v>
      </c>
      <c r="AE661" s="149">
        <f t="shared" si="719"/>
        <v>1.8099985997545285</v>
      </c>
      <c r="AF661" s="149">
        <f t="shared" si="719"/>
        <v>1.8099985997545285</v>
      </c>
      <c r="AG661" s="149">
        <f t="shared" si="719"/>
        <v>1.8099985997545285</v>
      </c>
      <c r="AH661" s="149">
        <f t="shared" si="719"/>
        <v>1.8099985997545285</v>
      </c>
      <c r="AI661" s="149">
        <f t="shared" si="719"/>
        <v>1.8099985997545285</v>
      </c>
      <c r="AJ661" s="149">
        <f t="shared" si="719"/>
        <v>1.8099985997545285</v>
      </c>
      <c r="AK661" s="149">
        <f t="shared" si="719"/>
        <v>1.8099985997545285</v>
      </c>
      <c r="AL661" s="149">
        <f t="shared" si="719"/>
        <v>1.8099985997545285</v>
      </c>
      <c r="AM661" s="149">
        <f t="shared" si="719"/>
        <v>1.8099985997545285</v>
      </c>
      <c r="AN661" s="156"/>
      <c r="AO661" s="156"/>
    </row>
    <row r="662" spans="5:41" outlineLevel="1">
      <c r="E662" s="110" t="str">
        <f t="shared" si="714"/>
        <v>Draw down charge for enhancement capital expenditure in 2027</v>
      </c>
      <c r="F662" s="147">
        <f>Inputs!$P$4</f>
        <v>2027</v>
      </c>
      <c r="G662" s="69" t="str">
        <f>Inputs!G$54</f>
        <v>£m 2022/23p</v>
      </c>
      <c r="J662" s="149">
        <f t="shared" ref="J662:AM662" si="720">IF(J$4&lt;$F662, 0, IF(J$4 &lt; $F662 + INDEX($J651:$AM651, MATCH($F662, $J$4:$AM$4, 0 ) ), 1, 0 ) ) * INDEX($J652:$AM652,MATCH($F662, $J$4:$AM$4, 0) )</f>
        <v>0</v>
      </c>
      <c r="K662" s="149">
        <f t="shared" si="720"/>
        <v>0</v>
      </c>
      <c r="L662" s="149">
        <f t="shared" si="720"/>
        <v>0</v>
      </c>
      <c r="M662" s="149">
        <f t="shared" si="720"/>
        <v>0</v>
      </c>
      <c r="N662" s="149">
        <f t="shared" si="720"/>
        <v>0</v>
      </c>
      <c r="O662" s="149">
        <f t="shared" si="720"/>
        <v>0</v>
      </c>
      <c r="P662" s="149">
        <f t="shared" si="720"/>
        <v>1.7093425510950266</v>
      </c>
      <c r="Q662" s="149">
        <f t="shared" si="720"/>
        <v>1.7093425510950266</v>
      </c>
      <c r="R662" s="149">
        <f t="shared" si="720"/>
        <v>1.7093425510950266</v>
      </c>
      <c r="S662" s="149">
        <f t="shared" si="720"/>
        <v>1.7093425510950266</v>
      </c>
      <c r="T662" s="149">
        <f t="shared" si="720"/>
        <v>1.7093425510950266</v>
      </c>
      <c r="U662" s="149">
        <f t="shared" si="720"/>
        <v>1.7093425510950266</v>
      </c>
      <c r="V662" s="149">
        <f t="shared" si="720"/>
        <v>1.7093425510950266</v>
      </c>
      <c r="W662" s="149">
        <f t="shared" si="720"/>
        <v>1.7093425510950266</v>
      </c>
      <c r="X662" s="149">
        <f t="shared" si="720"/>
        <v>1.7093425510950266</v>
      </c>
      <c r="Y662" s="149">
        <f t="shared" si="720"/>
        <v>1.7093425510950266</v>
      </c>
      <c r="Z662" s="149">
        <f t="shared" si="720"/>
        <v>1.7093425510950266</v>
      </c>
      <c r="AA662" s="149">
        <f t="shared" si="720"/>
        <v>1.7093425510950266</v>
      </c>
      <c r="AB662" s="149">
        <f t="shared" si="720"/>
        <v>1.7093425510950266</v>
      </c>
      <c r="AC662" s="149">
        <f t="shared" si="720"/>
        <v>1.7093425510950266</v>
      </c>
      <c r="AD662" s="149">
        <f t="shared" si="720"/>
        <v>1.7093425510950266</v>
      </c>
      <c r="AE662" s="149">
        <f t="shared" si="720"/>
        <v>1.7093425510950266</v>
      </c>
      <c r="AF662" s="149">
        <f t="shared" si="720"/>
        <v>1.7093425510950266</v>
      </c>
      <c r="AG662" s="149">
        <f t="shared" si="720"/>
        <v>1.7093425510950266</v>
      </c>
      <c r="AH662" s="149">
        <f t="shared" si="720"/>
        <v>1.7093425510950266</v>
      </c>
      <c r="AI662" s="149">
        <f t="shared" si="720"/>
        <v>1.7093425510950266</v>
      </c>
      <c r="AJ662" s="149">
        <f t="shared" si="720"/>
        <v>1.7093425510950266</v>
      </c>
      <c r="AK662" s="149">
        <f t="shared" si="720"/>
        <v>1.7093425510950266</v>
      </c>
      <c r="AL662" s="149">
        <f t="shared" si="720"/>
        <v>1.7093425510950266</v>
      </c>
      <c r="AM662" s="149">
        <f t="shared" si="720"/>
        <v>1.7093425510950266</v>
      </c>
      <c r="AN662" s="156"/>
      <c r="AO662" s="156"/>
    </row>
    <row r="663" spans="5:41" outlineLevel="1">
      <c r="E663" s="110" t="str">
        <f t="shared" si="714"/>
        <v>Draw down charge for enhancement capital expenditure in 2028</v>
      </c>
      <c r="F663" s="147">
        <f>Inputs!$Q$4</f>
        <v>2028</v>
      </c>
      <c r="G663" s="69" t="str">
        <f>Inputs!G$54</f>
        <v>£m 2022/23p</v>
      </c>
      <c r="J663" s="149">
        <f t="shared" ref="J663:AM663" si="721">IF(J$4&lt;$F663, 0, IF(J$4 &lt; $F663 + INDEX($J651:$AM651, MATCH($F663, $J$4:$AM$4, 0 ) ), 1, 0 ) ) * INDEX($J652:$AM652,MATCH($F663, $J$4:$AM$4, 0) )</f>
        <v>0</v>
      </c>
      <c r="K663" s="149">
        <f t="shared" si="721"/>
        <v>0</v>
      </c>
      <c r="L663" s="149">
        <f t="shared" si="721"/>
        <v>0</v>
      </c>
      <c r="M663" s="149">
        <f t="shared" si="721"/>
        <v>0</v>
      </c>
      <c r="N663" s="149">
        <f t="shared" si="721"/>
        <v>0</v>
      </c>
      <c r="O663" s="149">
        <f t="shared" si="721"/>
        <v>0</v>
      </c>
      <c r="P663" s="149">
        <f t="shared" si="721"/>
        <v>0</v>
      </c>
      <c r="Q663" s="149">
        <f t="shared" si="721"/>
        <v>2.6601595200457182</v>
      </c>
      <c r="R663" s="149">
        <f t="shared" si="721"/>
        <v>2.6601595200457182</v>
      </c>
      <c r="S663" s="149">
        <f t="shared" si="721"/>
        <v>2.6601595200457182</v>
      </c>
      <c r="T663" s="149">
        <f t="shared" si="721"/>
        <v>2.6601595200457182</v>
      </c>
      <c r="U663" s="149">
        <f t="shared" si="721"/>
        <v>2.6601595200457182</v>
      </c>
      <c r="V663" s="149">
        <f t="shared" si="721"/>
        <v>2.6601595200457182</v>
      </c>
      <c r="W663" s="149">
        <f t="shared" si="721"/>
        <v>2.6601595200457182</v>
      </c>
      <c r="X663" s="149">
        <f t="shared" si="721"/>
        <v>2.6601595200457182</v>
      </c>
      <c r="Y663" s="149">
        <f t="shared" si="721"/>
        <v>2.6601595200457182</v>
      </c>
      <c r="Z663" s="149">
        <f t="shared" si="721"/>
        <v>2.6601595200457182</v>
      </c>
      <c r="AA663" s="149">
        <f t="shared" si="721"/>
        <v>2.6601595200457182</v>
      </c>
      <c r="AB663" s="149">
        <f t="shared" si="721"/>
        <v>2.6601595200457182</v>
      </c>
      <c r="AC663" s="149">
        <f t="shared" si="721"/>
        <v>2.6601595200457182</v>
      </c>
      <c r="AD663" s="149">
        <f t="shared" si="721"/>
        <v>2.6601595200457182</v>
      </c>
      <c r="AE663" s="149">
        <f t="shared" si="721"/>
        <v>2.6601595200457182</v>
      </c>
      <c r="AF663" s="149">
        <f t="shared" si="721"/>
        <v>2.6601595200457182</v>
      </c>
      <c r="AG663" s="149">
        <f t="shared" si="721"/>
        <v>2.6601595200457182</v>
      </c>
      <c r="AH663" s="149">
        <f t="shared" si="721"/>
        <v>2.6601595200457182</v>
      </c>
      <c r="AI663" s="149">
        <f t="shared" si="721"/>
        <v>2.6601595200457182</v>
      </c>
      <c r="AJ663" s="149">
        <f t="shared" si="721"/>
        <v>2.6601595200457182</v>
      </c>
      <c r="AK663" s="149">
        <f t="shared" si="721"/>
        <v>2.6601595200457182</v>
      </c>
      <c r="AL663" s="149">
        <f t="shared" si="721"/>
        <v>2.6601595200457182</v>
      </c>
      <c r="AM663" s="149">
        <f t="shared" si="721"/>
        <v>2.6601595200457182</v>
      </c>
      <c r="AN663" s="156"/>
      <c r="AO663" s="156"/>
    </row>
    <row r="664" spans="5:41" outlineLevel="1">
      <c r="E664" s="110" t="str">
        <f t="shared" si="714"/>
        <v>Draw down charge for enhancement capital expenditure in 2029</v>
      </c>
      <c r="F664" s="147">
        <f>Inputs!$R$4</f>
        <v>2029</v>
      </c>
      <c r="G664" s="69" t="str">
        <f>Inputs!G$54</f>
        <v>£m 2022/23p</v>
      </c>
      <c r="J664" s="149">
        <f t="shared" ref="J664:AM664" si="722">IF(J$4&lt;$F664, 0, IF(J$4 &lt; $F664 + INDEX($J651:$AM651, MATCH($F664, $J$4:$AM$4, 0 ) ), 1, 0 ) ) * INDEX($J652:$AM652,MATCH($F664, $J$4:$AM$4, 0) )</f>
        <v>0</v>
      </c>
      <c r="K664" s="149">
        <f t="shared" si="722"/>
        <v>0</v>
      </c>
      <c r="L664" s="149">
        <f t="shared" si="722"/>
        <v>0</v>
      </c>
      <c r="M664" s="149">
        <f t="shared" si="722"/>
        <v>0</v>
      </c>
      <c r="N664" s="149">
        <f t="shared" si="722"/>
        <v>0</v>
      </c>
      <c r="O664" s="149">
        <f t="shared" si="722"/>
        <v>0</v>
      </c>
      <c r="P664" s="149">
        <f t="shared" si="722"/>
        <v>0</v>
      </c>
      <c r="Q664" s="149">
        <f t="shared" si="722"/>
        <v>0</v>
      </c>
      <c r="R664" s="149">
        <f t="shared" si="722"/>
        <v>2.7072176204672784</v>
      </c>
      <c r="S664" s="149">
        <f t="shared" si="722"/>
        <v>2.7072176204672784</v>
      </c>
      <c r="T664" s="149">
        <f t="shared" si="722"/>
        <v>2.7072176204672784</v>
      </c>
      <c r="U664" s="149">
        <f t="shared" si="722"/>
        <v>2.7072176204672784</v>
      </c>
      <c r="V664" s="149">
        <f t="shared" si="722"/>
        <v>2.7072176204672784</v>
      </c>
      <c r="W664" s="149">
        <f t="shared" si="722"/>
        <v>2.7072176204672784</v>
      </c>
      <c r="X664" s="149">
        <f t="shared" si="722"/>
        <v>2.7072176204672784</v>
      </c>
      <c r="Y664" s="149">
        <f t="shared" si="722"/>
        <v>2.7072176204672784</v>
      </c>
      <c r="Z664" s="149">
        <f t="shared" si="722"/>
        <v>2.7072176204672784</v>
      </c>
      <c r="AA664" s="149">
        <f t="shared" si="722"/>
        <v>2.7072176204672784</v>
      </c>
      <c r="AB664" s="149">
        <f t="shared" si="722"/>
        <v>2.7072176204672784</v>
      </c>
      <c r="AC664" s="149">
        <f t="shared" si="722"/>
        <v>2.7072176204672784</v>
      </c>
      <c r="AD664" s="149">
        <f t="shared" si="722"/>
        <v>2.7072176204672784</v>
      </c>
      <c r="AE664" s="149">
        <f t="shared" si="722"/>
        <v>2.7072176204672784</v>
      </c>
      <c r="AF664" s="149">
        <f t="shared" si="722"/>
        <v>2.7072176204672784</v>
      </c>
      <c r="AG664" s="149">
        <f t="shared" si="722"/>
        <v>2.7072176204672784</v>
      </c>
      <c r="AH664" s="149">
        <f t="shared" si="722"/>
        <v>2.7072176204672784</v>
      </c>
      <c r="AI664" s="149">
        <f t="shared" si="722"/>
        <v>2.7072176204672784</v>
      </c>
      <c r="AJ664" s="149">
        <f t="shared" si="722"/>
        <v>2.7072176204672784</v>
      </c>
      <c r="AK664" s="149">
        <f t="shared" si="722"/>
        <v>2.7072176204672784</v>
      </c>
      <c r="AL664" s="149">
        <f t="shared" si="722"/>
        <v>2.7072176204672784</v>
      </c>
      <c r="AM664" s="149">
        <f t="shared" si="722"/>
        <v>2.7072176204672784</v>
      </c>
      <c r="AN664" s="156"/>
      <c r="AO664" s="156"/>
    </row>
    <row r="665" spans="5:41" outlineLevel="1">
      <c r="E665" s="110" t="str">
        <f t="shared" si="714"/>
        <v>Draw down charge for enhancement capital expenditure in 2030</v>
      </c>
      <c r="F665" s="147">
        <f>Inputs!$S$4</f>
        <v>2030</v>
      </c>
      <c r="G665" s="69" t="str">
        <f>Inputs!G$54</f>
        <v>£m 2022/23p</v>
      </c>
      <c r="J665" s="149">
        <f t="shared" ref="J665:AM665" si="723">IF(J$4&lt;$F665, 0, IF(J$4 &lt; $F665 + INDEX($J651:$AM651, MATCH($F665, $J$4:$AM$4, 0 ) ), 1, 0 ) ) * INDEX($J652:$AM652,MATCH($F665, $J$4:$AM$4, 0) )</f>
        <v>0</v>
      </c>
      <c r="K665" s="149">
        <f t="shared" si="723"/>
        <v>0</v>
      </c>
      <c r="L665" s="149">
        <f t="shared" si="723"/>
        <v>0</v>
      </c>
      <c r="M665" s="149">
        <f t="shared" si="723"/>
        <v>0</v>
      </c>
      <c r="N665" s="149">
        <f t="shared" si="723"/>
        <v>0</v>
      </c>
      <c r="O665" s="149">
        <f t="shared" si="723"/>
        <v>0</v>
      </c>
      <c r="P665" s="149">
        <f t="shared" si="723"/>
        <v>0</v>
      </c>
      <c r="Q665" s="149">
        <f t="shared" si="723"/>
        <v>0</v>
      </c>
      <c r="R665" s="149">
        <f t="shared" si="723"/>
        <v>0</v>
      </c>
      <c r="S665" s="149">
        <f t="shared" si="723"/>
        <v>2.6535818235240525</v>
      </c>
      <c r="T665" s="149">
        <f t="shared" si="723"/>
        <v>2.6535818235240525</v>
      </c>
      <c r="U665" s="149">
        <f t="shared" si="723"/>
        <v>2.6535818235240525</v>
      </c>
      <c r="V665" s="149">
        <f t="shared" si="723"/>
        <v>2.6535818235240525</v>
      </c>
      <c r="W665" s="149">
        <f t="shared" si="723"/>
        <v>2.6535818235240525</v>
      </c>
      <c r="X665" s="149">
        <f t="shared" si="723"/>
        <v>2.6535818235240525</v>
      </c>
      <c r="Y665" s="149">
        <f t="shared" si="723"/>
        <v>2.6535818235240525</v>
      </c>
      <c r="Z665" s="149">
        <f t="shared" si="723"/>
        <v>2.6535818235240525</v>
      </c>
      <c r="AA665" s="149">
        <f t="shared" si="723"/>
        <v>2.6535818235240525</v>
      </c>
      <c r="AB665" s="149">
        <f t="shared" si="723"/>
        <v>2.6535818235240525</v>
      </c>
      <c r="AC665" s="149">
        <f t="shared" si="723"/>
        <v>2.6535818235240525</v>
      </c>
      <c r="AD665" s="149">
        <f t="shared" si="723"/>
        <v>2.6535818235240525</v>
      </c>
      <c r="AE665" s="149">
        <f t="shared" si="723"/>
        <v>2.6535818235240525</v>
      </c>
      <c r="AF665" s="149">
        <f t="shared" si="723"/>
        <v>2.6535818235240525</v>
      </c>
      <c r="AG665" s="149">
        <f t="shared" si="723"/>
        <v>2.6535818235240525</v>
      </c>
      <c r="AH665" s="149">
        <f t="shared" si="723"/>
        <v>2.6535818235240525</v>
      </c>
      <c r="AI665" s="149">
        <f t="shared" si="723"/>
        <v>2.6535818235240525</v>
      </c>
      <c r="AJ665" s="149">
        <f t="shared" si="723"/>
        <v>2.6535818235240525</v>
      </c>
      <c r="AK665" s="149">
        <f t="shared" si="723"/>
        <v>2.6535818235240525</v>
      </c>
      <c r="AL665" s="149">
        <f t="shared" si="723"/>
        <v>2.6535818235240525</v>
      </c>
      <c r="AM665" s="149">
        <f t="shared" si="723"/>
        <v>2.6535818235240525</v>
      </c>
      <c r="AN665" s="156"/>
      <c r="AO665" s="156"/>
    </row>
    <row r="666" spans="5:41" outlineLevel="1">
      <c r="E666" s="110" t="str">
        <f t="shared" si="714"/>
        <v>Draw down charge for enhancement capital expenditure in 2031</v>
      </c>
      <c r="F666" s="147">
        <f>Inputs!$T$4</f>
        <v>2031</v>
      </c>
      <c r="G666" s="69" t="str">
        <f>Inputs!G$54</f>
        <v>£m 2022/23p</v>
      </c>
      <c r="J666" s="149">
        <f t="shared" ref="J666:AM666" si="724">IF(J$4&lt;$F666, 0, IF(J$4 &lt; $F666 + INDEX($J651:$AM651, MATCH($F666, $J$4:$AM$4, 0 ) ), 1, 0 ) ) * INDEX($J652:$AM652,MATCH($F666, $J$4:$AM$4, 0) )</f>
        <v>0</v>
      </c>
      <c r="K666" s="149">
        <f t="shared" si="724"/>
        <v>0</v>
      </c>
      <c r="L666" s="149">
        <f t="shared" si="724"/>
        <v>0</v>
      </c>
      <c r="M666" s="149">
        <f t="shared" si="724"/>
        <v>0</v>
      </c>
      <c r="N666" s="149">
        <f t="shared" si="724"/>
        <v>0</v>
      </c>
      <c r="O666" s="149">
        <f t="shared" si="724"/>
        <v>0</v>
      </c>
      <c r="P666" s="149">
        <f t="shared" si="724"/>
        <v>0</v>
      </c>
      <c r="Q666" s="149">
        <f t="shared" si="724"/>
        <v>0</v>
      </c>
      <c r="R666" s="149">
        <f t="shared" si="724"/>
        <v>0</v>
      </c>
      <c r="S666" s="149">
        <f t="shared" si="724"/>
        <v>0</v>
      </c>
      <c r="T666" s="149">
        <f t="shared" si="724"/>
        <v>1.6528808223727129</v>
      </c>
      <c r="U666" s="149">
        <f t="shared" si="724"/>
        <v>1.6528808223727129</v>
      </c>
      <c r="V666" s="149">
        <f t="shared" si="724"/>
        <v>1.6528808223727129</v>
      </c>
      <c r="W666" s="149">
        <f t="shared" si="724"/>
        <v>1.6528808223727129</v>
      </c>
      <c r="X666" s="149">
        <f t="shared" si="724"/>
        <v>1.6528808223727129</v>
      </c>
      <c r="Y666" s="149">
        <f t="shared" si="724"/>
        <v>1.6528808223727129</v>
      </c>
      <c r="Z666" s="149">
        <f t="shared" si="724"/>
        <v>1.6528808223727129</v>
      </c>
      <c r="AA666" s="149">
        <f t="shared" si="724"/>
        <v>1.6528808223727129</v>
      </c>
      <c r="AB666" s="149">
        <f t="shared" si="724"/>
        <v>1.6528808223727129</v>
      </c>
      <c r="AC666" s="149">
        <f t="shared" si="724"/>
        <v>1.6528808223727129</v>
      </c>
      <c r="AD666" s="149">
        <f t="shared" si="724"/>
        <v>1.6528808223727129</v>
      </c>
      <c r="AE666" s="149">
        <f t="shared" si="724"/>
        <v>1.6528808223727129</v>
      </c>
      <c r="AF666" s="149">
        <f t="shared" si="724"/>
        <v>1.6528808223727129</v>
      </c>
      <c r="AG666" s="149">
        <f t="shared" si="724"/>
        <v>1.6528808223727129</v>
      </c>
      <c r="AH666" s="149">
        <f t="shared" si="724"/>
        <v>1.6528808223727129</v>
      </c>
      <c r="AI666" s="149">
        <f t="shared" si="724"/>
        <v>1.6528808223727129</v>
      </c>
      <c r="AJ666" s="149">
        <f t="shared" si="724"/>
        <v>1.6528808223727129</v>
      </c>
      <c r="AK666" s="149">
        <f t="shared" si="724"/>
        <v>1.6528808223727129</v>
      </c>
      <c r="AL666" s="149">
        <f t="shared" si="724"/>
        <v>1.6528808223727129</v>
      </c>
      <c r="AM666" s="149">
        <f t="shared" si="724"/>
        <v>1.6528808223727129</v>
      </c>
      <c r="AN666" s="156"/>
      <c r="AO666" s="156"/>
    </row>
    <row r="667" spans="5:41" outlineLevel="1">
      <c r="E667" s="110" t="str">
        <f t="shared" si="714"/>
        <v>Draw down charge for enhancement capital expenditure in 2032</v>
      </c>
      <c r="F667" s="147">
        <f>Inputs!$U$4</f>
        <v>2032</v>
      </c>
      <c r="G667" s="69" t="str">
        <f>Inputs!G$54</f>
        <v>£m 2022/23p</v>
      </c>
      <c r="J667" s="149">
        <f t="shared" ref="J667:AM667" si="725">IF(J$4&lt;$F667, 0, IF(J$4 &lt; $F667 + INDEX($J651:$AM651, MATCH($F667, $J$4:$AM$4, 0 ) ), 1, 0 ) ) * INDEX($J652:$AM652,MATCH($F667, $J$4:$AM$4, 0) )</f>
        <v>0</v>
      </c>
      <c r="K667" s="149">
        <f t="shared" si="725"/>
        <v>0</v>
      </c>
      <c r="L667" s="149">
        <f t="shared" si="725"/>
        <v>0</v>
      </c>
      <c r="M667" s="149">
        <f t="shared" si="725"/>
        <v>0</v>
      </c>
      <c r="N667" s="149">
        <f t="shared" si="725"/>
        <v>0</v>
      </c>
      <c r="O667" s="149">
        <f t="shared" si="725"/>
        <v>0</v>
      </c>
      <c r="P667" s="149">
        <f t="shared" si="725"/>
        <v>0</v>
      </c>
      <c r="Q667" s="149">
        <f t="shared" si="725"/>
        <v>0</v>
      </c>
      <c r="R667" s="149">
        <f t="shared" si="725"/>
        <v>0</v>
      </c>
      <c r="S667" s="149">
        <f t="shared" si="725"/>
        <v>0</v>
      </c>
      <c r="T667" s="149">
        <f t="shared" si="725"/>
        <v>0</v>
      </c>
      <c r="U667" s="149">
        <f t="shared" si="725"/>
        <v>1.7726868416010273</v>
      </c>
      <c r="V667" s="149">
        <f t="shared" si="725"/>
        <v>1.7726868416010273</v>
      </c>
      <c r="W667" s="149">
        <f t="shared" si="725"/>
        <v>1.7726868416010273</v>
      </c>
      <c r="X667" s="149">
        <f t="shared" si="725"/>
        <v>1.7726868416010273</v>
      </c>
      <c r="Y667" s="149">
        <f t="shared" si="725"/>
        <v>1.7726868416010273</v>
      </c>
      <c r="Z667" s="149">
        <f t="shared" si="725"/>
        <v>1.7726868416010273</v>
      </c>
      <c r="AA667" s="149">
        <f t="shared" si="725"/>
        <v>1.7726868416010273</v>
      </c>
      <c r="AB667" s="149">
        <f t="shared" si="725"/>
        <v>1.7726868416010273</v>
      </c>
      <c r="AC667" s="149">
        <f t="shared" si="725"/>
        <v>1.7726868416010273</v>
      </c>
      <c r="AD667" s="149">
        <f t="shared" si="725"/>
        <v>1.7726868416010273</v>
      </c>
      <c r="AE667" s="149">
        <f t="shared" si="725"/>
        <v>1.7726868416010273</v>
      </c>
      <c r="AF667" s="149">
        <f t="shared" si="725"/>
        <v>1.7726868416010273</v>
      </c>
      <c r="AG667" s="149">
        <f t="shared" si="725"/>
        <v>1.7726868416010273</v>
      </c>
      <c r="AH667" s="149">
        <f t="shared" si="725"/>
        <v>1.7726868416010273</v>
      </c>
      <c r="AI667" s="149">
        <f t="shared" si="725"/>
        <v>1.7726868416010273</v>
      </c>
      <c r="AJ667" s="149">
        <f t="shared" si="725"/>
        <v>1.7726868416010273</v>
      </c>
      <c r="AK667" s="149">
        <f t="shared" si="725"/>
        <v>1.7726868416010273</v>
      </c>
      <c r="AL667" s="149">
        <f t="shared" si="725"/>
        <v>1.7726868416010273</v>
      </c>
      <c r="AM667" s="149">
        <f t="shared" si="725"/>
        <v>1.7726868416010273</v>
      </c>
      <c r="AN667" s="156"/>
      <c r="AO667" s="156"/>
    </row>
    <row r="668" spans="5:41" outlineLevel="1">
      <c r="E668" s="110" t="str">
        <f t="shared" si="714"/>
        <v>Draw down charge for enhancement capital expenditure in 2033</v>
      </c>
      <c r="F668" s="147">
        <f>Inputs!$V$4</f>
        <v>2033</v>
      </c>
      <c r="G668" s="69" t="str">
        <f>Inputs!G$54</f>
        <v>£m 2022/23p</v>
      </c>
      <c r="J668" s="149">
        <f t="shared" ref="J668:AM668" si="726">IF(J$4&lt;$F668, 0, IF(J$4 &lt; $F668 + INDEX($J651:$AM651, MATCH($F668, $J$4:$AM$4, 0 ) ), 1, 0 ) ) * INDEX($J652:$AM652,MATCH($F668, $J$4:$AM$4, 0) )</f>
        <v>0</v>
      </c>
      <c r="K668" s="149">
        <f t="shared" si="726"/>
        <v>0</v>
      </c>
      <c r="L668" s="149">
        <f t="shared" si="726"/>
        <v>0</v>
      </c>
      <c r="M668" s="149">
        <f t="shared" si="726"/>
        <v>0</v>
      </c>
      <c r="N668" s="149">
        <f t="shared" si="726"/>
        <v>0</v>
      </c>
      <c r="O668" s="149">
        <f t="shared" si="726"/>
        <v>0</v>
      </c>
      <c r="P668" s="149">
        <f t="shared" si="726"/>
        <v>0</v>
      </c>
      <c r="Q668" s="149">
        <f t="shared" si="726"/>
        <v>0</v>
      </c>
      <c r="R668" s="149">
        <f t="shared" si="726"/>
        <v>0</v>
      </c>
      <c r="S668" s="149">
        <f t="shared" si="726"/>
        <v>0</v>
      </c>
      <c r="T668" s="149">
        <f t="shared" si="726"/>
        <v>0</v>
      </c>
      <c r="U668" s="149">
        <f t="shared" si="726"/>
        <v>0</v>
      </c>
      <c r="V668" s="149">
        <f t="shared" si="726"/>
        <v>1.6691586805995657</v>
      </c>
      <c r="W668" s="149">
        <f t="shared" si="726"/>
        <v>1.6691586805995657</v>
      </c>
      <c r="X668" s="149">
        <f t="shared" si="726"/>
        <v>1.6691586805995657</v>
      </c>
      <c r="Y668" s="149">
        <f t="shared" si="726"/>
        <v>1.6691586805995657</v>
      </c>
      <c r="Z668" s="149">
        <f t="shared" si="726"/>
        <v>1.6691586805995657</v>
      </c>
      <c r="AA668" s="149">
        <f t="shared" si="726"/>
        <v>1.6691586805995657</v>
      </c>
      <c r="AB668" s="149">
        <f t="shared" si="726"/>
        <v>1.6691586805995657</v>
      </c>
      <c r="AC668" s="149">
        <f t="shared" si="726"/>
        <v>1.6691586805995657</v>
      </c>
      <c r="AD668" s="149">
        <f t="shared" si="726"/>
        <v>1.6691586805995657</v>
      </c>
      <c r="AE668" s="149">
        <f t="shared" si="726"/>
        <v>1.6691586805995657</v>
      </c>
      <c r="AF668" s="149">
        <f t="shared" si="726"/>
        <v>1.6691586805995657</v>
      </c>
      <c r="AG668" s="149">
        <f t="shared" si="726"/>
        <v>1.6691586805995657</v>
      </c>
      <c r="AH668" s="149">
        <f t="shared" si="726"/>
        <v>1.6691586805995657</v>
      </c>
      <c r="AI668" s="149">
        <f t="shared" si="726"/>
        <v>1.6691586805995657</v>
      </c>
      <c r="AJ668" s="149">
        <f t="shared" si="726"/>
        <v>1.6691586805995657</v>
      </c>
      <c r="AK668" s="149">
        <f t="shared" si="726"/>
        <v>1.6691586805995657</v>
      </c>
      <c r="AL668" s="149">
        <f t="shared" si="726"/>
        <v>1.6691586805995657</v>
      </c>
      <c r="AM668" s="149">
        <f t="shared" si="726"/>
        <v>1.6691586805995657</v>
      </c>
      <c r="AN668" s="156"/>
      <c r="AO668" s="156"/>
    </row>
    <row r="669" spans="5:41" outlineLevel="1">
      <c r="E669" s="110" t="str">
        <f t="shared" si="714"/>
        <v>Draw down charge for enhancement capital expenditure in 2034</v>
      </c>
      <c r="F669" s="147">
        <f>Inputs!$W$4</f>
        <v>2034</v>
      </c>
      <c r="G669" s="69" t="str">
        <f>Inputs!G$54</f>
        <v>£m 2022/23p</v>
      </c>
      <c r="J669" s="149">
        <f t="shared" ref="J669:AM669" si="727">IF(J$4&lt;$F669, 0, IF(J$4 &lt; $F669 + INDEX($J651:$AM651, MATCH($F669, $J$4:$AM$4, 0 ) ), 1, 0 ) ) * INDEX($J652:$AM652,MATCH($F669, $J$4:$AM$4, 0) )</f>
        <v>0</v>
      </c>
      <c r="K669" s="149">
        <f t="shared" si="727"/>
        <v>0</v>
      </c>
      <c r="L669" s="149">
        <f t="shared" si="727"/>
        <v>0</v>
      </c>
      <c r="M669" s="149">
        <f t="shared" si="727"/>
        <v>0</v>
      </c>
      <c r="N669" s="149">
        <f t="shared" si="727"/>
        <v>0</v>
      </c>
      <c r="O669" s="149">
        <f t="shared" si="727"/>
        <v>0</v>
      </c>
      <c r="P669" s="149">
        <f t="shared" si="727"/>
        <v>0</v>
      </c>
      <c r="Q669" s="149">
        <f t="shared" si="727"/>
        <v>0</v>
      </c>
      <c r="R669" s="149">
        <f t="shared" si="727"/>
        <v>0</v>
      </c>
      <c r="S669" s="149">
        <f t="shared" si="727"/>
        <v>0</v>
      </c>
      <c r="T669" s="149">
        <f t="shared" si="727"/>
        <v>0</v>
      </c>
      <c r="U669" s="149">
        <f t="shared" si="727"/>
        <v>0</v>
      </c>
      <c r="V669" s="149">
        <f t="shared" si="727"/>
        <v>0</v>
      </c>
      <c r="W669" s="149">
        <f t="shared" si="727"/>
        <v>1.2349742248252535</v>
      </c>
      <c r="X669" s="149">
        <f t="shared" si="727"/>
        <v>1.2349742248252535</v>
      </c>
      <c r="Y669" s="149">
        <f t="shared" si="727"/>
        <v>1.2349742248252535</v>
      </c>
      <c r="Z669" s="149">
        <f t="shared" si="727"/>
        <v>1.2349742248252535</v>
      </c>
      <c r="AA669" s="149">
        <f t="shared" si="727"/>
        <v>1.2349742248252535</v>
      </c>
      <c r="AB669" s="149">
        <f t="shared" si="727"/>
        <v>1.2349742248252535</v>
      </c>
      <c r="AC669" s="149">
        <f t="shared" si="727"/>
        <v>1.2349742248252535</v>
      </c>
      <c r="AD669" s="149">
        <f t="shared" si="727"/>
        <v>1.2349742248252535</v>
      </c>
      <c r="AE669" s="149">
        <f t="shared" si="727"/>
        <v>1.2349742248252535</v>
      </c>
      <c r="AF669" s="149">
        <f t="shared" si="727"/>
        <v>1.2349742248252535</v>
      </c>
      <c r="AG669" s="149">
        <f t="shared" si="727"/>
        <v>1.2349742248252535</v>
      </c>
      <c r="AH669" s="149">
        <f t="shared" si="727"/>
        <v>1.2349742248252535</v>
      </c>
      <c r="AI669" s="149">
        <f t="shared" si="727"/>
        <v>1.2349742248252535</v>
      </c>
      <c r="AJ669" s="149">
        <f t="shared" si="727"/>
        <v>1.2349742248252535</v>
      </c>
      <c r="AK669" s="149">
        <f t="shared" si="727"/>
        <v>1.2349742248252535</v>
      </c>
      <c r="AL669" s="149">
        <f t="shared" si="727"/>
        <v>1.2349742248252535</v>
      </c>
      <c r="AM669" s="149">
        <f t="shared" si="727"/>
        <v>1.2349742248252535</v>
      </c>
      <c r="AN669" s="156"/>
      <c r="AO669" s="156"/>
    </row>
    <row r="670" spans="5:41" outlineLevel="1">
      <c r="E670" s="110" t="str">
        <f t="shared" si="714"/>
        <v>Draw down charge for enhancement capital expenditure in 2035</v>
      </c>
      <c r="F670" s="147">
        <f>Inputs!$X$4</f>
        <v>2035</v>
      </c>
      <c r="G670" s="69" t="str">
        <f>Inputs!G$54</f>
        <v>£m 2022/23p</v>
      </c>
      <c r="J670" s="149">
        <f t="shared" ref="J670:AM670" si="728">IF(J$4&lt;$F670, 0, IF(J$4 &lt; $F670 + INDEX($J651:$AM651, MATCH($F670, $J$4:$AM$4, 0 ) ), 1, 0 ) ) * INDEX($J652:$AM652,MATCH($F670, $J$4:$AM$4, 0) )</f>
        <v>0</v>
      </c>
      <c r="K670" s="149">
        <f t="shared" si="728"/>
        <v>0</v>
      </c>
      <c r="L670" s="149">
        <f t="shared" si="728"/>
        <v>0</v>
      </c>
      <c r="M670" s="149">
        <f t="shared" si="728"/>
        <v>0</v>
      </c>
      <c r="N670" s="149">
        <f t="shared" si="728"/>
        <v>0</v>
      </c>
      <c r="O670" s="149">
        <f t="shared" si="728"/>
        <v>0</v>
      </c>
      <c r="P670" s="149">
        <f t="shared" si="728"/>
        <v>0</v>
      </c>
      <c r="Q670" s="149">
        <f t="shared" si="728"/>
        <v>0</v>
      </c>
      <c r="R670" s="149">
        <f t="shared" si="728"/>
        <v>0</v>
      </c>
      <c r="S670" s="149">
        <f t="shared" si="728"/>
        <v>0</v>
      </c>
      <c r="T670" s="149">
        <f t="shared" si="728"/>
        <v>0</v>
      </c>
      <c r="U670" s="149">
        <f t="shared" si="728"/>
        <v>0</v>
      </c>
      <c r="V670" s="149">
        <f t="shared" si="728"/>
        <v>0</v>
      </c>
      <c r="W670" s="149">
        <f t="shared" si="728"/>
        <v>0</v>
      </c>
      <c r="X670" s="149">
        <f t="shared" si="728"/>
        <v>1.4680697613512497</v>
      </c>
      <c r="Y670" s="149">
        <f t="shared" si="728"/>
        <v>1.4680697613512497</v>
      </c>
      <c r="Z670" s="149">
        <f t="shared" si="728"/>
        <v>1.4680697613512497</v>
      </c>
      <c r="AA670" s="149">
        <f t="shared" si="728"/>
        <v>1.4680697613512497</v>
      </c>
      <c r="AB670" s="149">
        <f t="shared" si="728"/>
        <v>1.4680697613512497</v>
      </c>
      <c r="AC670" s="149">
        <f t="shared" si="728"/>
        <v>1.4680697613512497</v>
      </c>
      <c r="AD670" s="149">
        <f t="shared" si="728"/>
        <v>1.4680697613512497</v>
      </c>
      <c r="AE670" s="149">
        <f t="shared" si="728"/>
        <v>1.4680697613512497</v>
      </c>
      <c r="AF670" s="149">
        <f t="shared" si="728"/>
        <v>1.4680697613512497</v>
      </c>
      <c r="AG670" s="149">
        <f t="shared" si="728"/>
        <v>1.4680697613512497</v>
      </c>
      <c r="AH670" s="149">
        <f t="shared" si="728"/>
        <v>1.4680697613512497</v>
      </c>
      <c r="AI670" s="149">
        <f t="shared" si="728"/>
        <v>1.4680697613512497</v>
      </c>
      <c r="AJ670" s="149">
        <f t="shared" si="728"/>
        <v>1.4680697613512497</v>
      </c>
      <c r="AK670" s="149">
        <f t="shared" si="728"/>
        <v>1.4680697613512497</v>
      </c>
      <c r="AL670" s="149">
        <f t="shared" si="728"/>
        <v>1.4680697613512497</v>
      </c>
      <c r="AM670" s="149">
        <f t="shared" si="728"/>
        <v>1.4680697613512497</v>
      </c>
      <c r="AN670" s="156"/>
      <c r="AO670" s="156"/>
    </row>
    <row r="671" spans="5:41" outlineLevel="1">
      <c r="E671" s="110" t="str">
        <f t="shared" si="714"/>
        <v>Draw down charge for enhancement capital expenditure in 2036</v>
      </c>
      <c r="F671" s="147">
        <f>Inputs!$Y$4</f>
        <v>2036</v>
      </c>
      <c r="G671" s="69" t="str">
        <f>Inputs!G$54</f>
        <v>£m 2022/23p</v>
      </c>
      <c r="J671" s="149">
        <f t="shared" ref="J671:AM671" si="729">IF(J$4&lt;$F671, 0, IF(J$4 &lt; $F671 + INDEX($J651:$AM651, MATCH($F671, $J$4:$AM$4, 0 ) ), 1, 0 ) ) * INDEX($J652:$AM652,MATCH($F671, $J$4:$AM$4, 0) )</f>
        <v>0</v>
      </c>
      <c r="K671" s="149">
        <f t="shared" si="729"/>
        <v>0</v>
      </c>
      <c r="L671" s="149">
        <f t="shared" si="729"/>
        <v>0</v>
      </c>
      <c r="M671" s="149">
        <f t="shared" si="729"/>
        <v>0</v>
      </c>
      <c r="N671" s="149">
        <f t="shared" si="729"/>
        <v>0</v>
      </c>
      <c r="O671" s="149">
        <f t="shared" si="729"/>
        <v>0</v>
      </c>
      <c r="P671" s="149">
        <f t="shared" si="729"/>
        <v>0</v>
      </c>
      <c r="Q671" s="149">
        <f t="shared" si="729"/>
        <v>0</v>
      </c>
      <c r="R671" s="149">
        <f t="shared" si="729"/>
        <v>0</v>
      </c>
      <c r="S671" s="149">
        <f t="shared" si="729"/>
        <v>0</v>
      </c>
      <c r="T671" s="149">
        <f t="shared" si="729"/>
        <v>0</v>
      </c>
      <c r="U671" s="149">
        <f t="shared" si="729"/>
        <v>0</v>
      </c>
      <c r="V671" s="149">
        <f t="shared" si="729"/>
        <v>0</v>
      </c>
      <c r="W671" s="149">
        <f t="shared" si="729"/>
        <v>0</v>
      </c>
      <c r="X671" s="149">
        <f t="shared" si="729"/>
        <v>0</v>
      </c>
      <c r="Y671" s="149">
        <f t="shared" si="729"/>
        <v>1.3165368197884202</v>
      </c>
      <c r="Z671" s="149">
        <f t="shared" si="729"/>
        <v>1.3165368197884202</v>
      </c>
      <c r="AA671" s="149">
        <f t="shared" si="729"/>
        <v>1.3165368197884202</v>
      </c>
      <c r="AB671" s="149">
        <f t="shared" si="729"/>
        <v>1.3165368197884202</v>
      </c>
      <c r="AC671" s="149">
        <f t="shared" si="729"/>
        <v>1.3165368197884202</v>
      </c>
      <c r="AD671" s="149">
        <f t="shared" si="729"/>
        <v>1.3165368197884202</v>
      </c>
      <c r="AE671" s="149">
        <f t="shared" si="729"/>
        <v>1.3165368197884202</v>
      </c>
      <c r="AF671" s="149">
        <f t="shared" si="729"/>
        <v>1.3165368197884202</v>
      </c>
      <c r="AG671" s="149">
        <f t="shared" si="729"/>
        <v>1.3165368197884202</v>
      </c>
      <c r="AH671" s="149">
        <f t="shared" si="729"/>
        <v>1.3165368197884202</v>
      </c>
      <c r="AI671" s="149">
        <f t="shared" si="729"/>
        <v>1.3165368197884202</v>
      </c>
      <c r="AJ671" s="149">
        <f t="shared" si="729"/>
        <v>1.3165368197884202</v>
      </c>
      <c r="AK671" s="149">
        <f t="shared" si="729"/>
        <v>1.3165368197884202</v>
      </c>
      <c r="AL671" s="149">
        <f t="shared" si="729"/>
        <v>1.3165368197884202</v>
      </c>
      <c r="AM671" s="149">
        <f t="shared" si="729"/>
        <v>1.3165368197884202</v>
      </c>
      <c r="AN671" s="156"/>
      <c r="AO671" s="156"/>
    </row>
    <row r="672" spans="5:41" outlineLevel="1">
      <c r="E672" s="110" t="str">
        <f t="shared" si="714"/>
        <v>Draw down charge for enhancement capital expenditure in 2037</v>
      </c>
      <c r="F672" s="147">
        <f>Inputs!$Z$4</f>
        <v>2037</v>
      </c>
      <c r="G672" s="69" t="str">
        <f>Inputs!G$54</f>
        <v>£m 2022/23p</v>
      </c>
      <c r="J672" s="149">
        <f t="shared" ref="J672:AM672" si="730">IF(J$4&lt;$F672, 0, IF(J$4 &lt; $F672 + INDEX($J651:$AM651, MATCH($F672, $J$4:$AM$4, 0 ) ), 1, 0 ) ) * INDEX($J652:$AM652,MATCH($F672, $J$4:$AM$4, 0) )</f>
        <v>0</v>
      </c>
      <c r="K672" s="149">
        <f t="shared" si="730"/>
        <v>0</v>
      </c>
      <c r="L672" s="149">
        <f t="shared" si="730"/>
        <v>0</v>
      </c>
      <c r="M672" s="149">
        <f t="shared" si="730"/>
        <v>0</v>
      </c>
      <c r="N672" s="149">
        <f t="shared" si="730"/>
        <v>0</v>
      </c>
      <c r="O672" s="149">
        <f t="shared" si="730"/>
        <v>0</v>
      </c>
      <c r="P672" s="149">
        <f t="shared" si="730"/>
        <v>0</v>
      </c>
      <c r="Q672" s="149">
        <f t="shared" si="730"/>
        <v>0</v>
      </c>
      <c r="R672" s="149">
        <f t="shared" si="730"/>
        <v>0</v>
      </c>
      <c r="S672" s="149">
        <f t="shared" si="730"/>
        <v>0</v>
      </c>
      <c r="T672" s="149">
        <f t="shared" si="730"/>
        <v>0</v>
      </c>
      <c r="U672" s="149">
        <f t="shared" si="730"/>
        <v>0</v>
      </c>
      <c r="V672" s="149">
        <f t="shared" si="730"/>
        <v>0</v>
      </c>
      <c r="W672" s="149">
        <f t="shared" si="730"/>
        <v>0</v>
      </c>
      <c r="X672" s="149">
        <f t="shared" si="730"/>
        <v>0</v>
      </c>
      <c r="Y672" s="149">
        <f t="shared" si="730"/>
        <v>0</v>
      </c>
      <c r="Z672" s="149">
        <f t="shared" si="730"/>
        <v>1.336193591586502</v>
      </c>
      <c r="AA672" s="149">
        <f t="shared" si="730"/>
        <v>1.336193591586502</v>
      </c>
      <c r="AB672" s="149">
        <f t="shared" si="730"/>
        <v>1.336193591586502</v>
      </c>
      <c r="AC672" s="149">
        <f t="shared" si="730"/>
        <v>1.336193591586502</v>
      </c>
      <c r="AD672" s="149">
        <f t="shared" si="730"/>
        <v>1.336193591586502</v>
      </c>
      <c r="AE672" s="149">
        <f t="shared" si="730"/>
        <v>1.336193591586502</v>
      </c>
      <c r="AF672" s="149">
        <f t="shared" si="730"/>
        <v>1.336193591586502</v>
      </c>
      <c r="AG672" s="149">
        <f t="shared" si="730"/>
        <v>1.336193591586502</v>
      </c>
      <c r="AH672" s="149">
        <f t="shared" si="730"/>
        <v>1.336193591586502</v>
      </c>
      <c r="AI672" s="149">
        <f t="shared" si="730"/>
        <v>1.336193591586502</v>
      </c>
      <c r="AJ672" s="149">
        <f t="shared" si="730"/>
        <v>1.336193591586502</v>
      </c>
      <c r="AK672" s="149">
        <f t="shared" si="730"/>
        <v>1.336193591586502</v>
      </c>
      <c r="AL672" s="149">
        <f t="shared" si="730"/>
        <v>1.336193591586502</v>
      </c>
      <c r="AM672" s="149">
        <f t="shared" si="730"/>
        <v>1.336193591586502</v>
      </c>
      <c r="AN672" s="156"/>
      <c r="AO672" s="156"/>
    </row>
    <row r="673" spans="5:41" outlineLevel="1">
      <c r="E673" s="110" t="str">
        <f t="shared" si="714"/>
        <v>Draw down charge for enhancement capital expenditure in 2038</v>
      </c>
      <c r="F673" s="147">
        <f>Inputs!$AA$4</f>
        <v>2038</v>
      </c>
      <c r="G673" s="69" t="str">
        <f>Inputs!G$54</f>
        <v>£m 2022/23p</v>
      </c>
      <c r="J673" s="149">
        <f t="shared" ref="J673:AM673" si="731">IF(J$4&lt;$F673, 0, IF(J$4 &lt; $F673 + INDEX($J651:$AM651, MATCH($F673, $J$4:$AM$4, 0 ) ), 1, 0 ) ) * INDEX($J652:$AM652,MATCH($F673, $J$4:$AM$4, 0) )</f>
        <v>0</v>
      </c>
      <c r="K673" s="149">
        <f t="shared" si="731"/>
        <v>0</v>
      </c>
      <c r="L673" s="149">
        <f t="shared" si="731"/>
        <v>0</v>
      </c>
      <c r="M673" s="149">
        <f t="shared" si="731"/>
        <v>0</v>
      </c>
      <c r="N673" s="149">
        <f t="shared" si="731"/>
        <v>0</v>
      </c>
      <c r="O673" s="149">
        <f t="shared" si="731"/>
        <v>0</v>
      </c>
      <c r="P673" s="149">
        <f t="shared" si="731"/>
        <v>0</v>
      </c>
      <c r="Q673" s="149">
        <f t="shared" si="731"/>
        <v>0</v>
      </c>
      <c r="R673" s="149">
        <f t="shared" si="731"/>
        <v>0</v>
      </c>
      <c r="S673" s="149">
        <f t="shared" si="731"/>
        <v>0</v>
      </c>
      <c r="T673" s="149">
        <f t="shared" si="731"/>
        <v>0</v>
      </c>
      <c r="U673" s="149">
        <f t="shared" si="731"/>
        <v>0</v>
      </c>
      <c r="V673" s="149">
        <f t="shared" si="731"/>
        <v>0</v>
      </c>
      <c r="W673" s="149">
        <f t="shared" si="731"/>
        <v>0</v>
      </c>
      <c r="X673" s="149">
        <f t="shared" si="731"/>
        <v>0</v>
      </c>
      <c r="Y673" s="149">
        <f t="shared" si="731"/>
        <v>0</v>
      </c>
      <c r="Z673" s="149">
        <f t="shared" si="731"/>
        <v>0</v>
      </c>
      <c r="AA673" s="149">
        <f t="shared" si="731"/>
        <v>0.9288931221997081</v>
      </c>
      <c r="AB673" s="149">
        <f t="shared" si="731"/>
        <v>0.9288931221997081</v>
      </c>
      <c r="AC673" s="149">
        <f t="shared" si="731"/>
        <v>0.9288931221997081</v>
      </c>
      <c r="AD673" s="149">
        <f t="shared" si="731"/>
        <v>0.9288931221997081</v>
      </c>
      <c r="AE673" s="149">
        <f t="shared" si="731"/>
        <v>0.9288931221997081</v>
      </c>
      <c r="AF673" s="149">
        <f t="shared" si="731"/>
        <v>0.9288931221997081</v>
      </c>
      <c r="AG673" s="149">
        <f t="shared" si="731"/>
        <v>0.9288931221997081</v>
      </c>
      <c r="AH673" s="149">
        <f t="shared" si="731"/>
        <v>0.9288931221997081</v>
      </c>
      <c r="AI673" s="149">
        <f t="shared" si="731"/>
        <v>0.9288931221997081</v>
      </c>
      <c r="AJ673" s="149">
        <f t="shared" si="731"/>
        <v>0.9288931221997081</v>
      </c>
      <c r="AK673" s="149">
        <f t="shared" si="731"/>
        <v>0.9288931221997081</v>
      </c>
      <c r="AL673" s="149">
        <f t="shared" si="731"/>
        <v>0.9288931221997081</v>
      </c>
      <c r="AM673" s="149">
        <f t="shared" si="731"/>
        <v>0.9288931221997081</v>
      </c>
      <c r="AN673" s="156"/>
      <c r="AO673" s="156"/>
    </row>
    <row r="674" spans="5:41" outlineLevel="1">
      <c r="E674" s="110" t="str">
        <f t="shared" si="714"/>
        <v>Draw down charge for enhancement capital expenditure in 2039</v>
      </c>
      <c r="F674" s="147">
        <f>Inputs!$AB$4</f>
        <v>2039</v>
      </c>
      <c r="G674" s="69" t="str">
        <f>Inputs!G$54</f>
        <v>£m 2022/23p</v>
      </c>
      <c r="J674" s="149">
        <f t="shared" ref="J674:AM674" si="732">IF(J$4&lt;$F674, 0, IF(J$4 &lt; $F674 + INDEX($J651:$AM651, MATCH($F674, $J$4:$AM$4, 0 ) ), 1, 0 ) ) * INDEX($J652:$AM652,MATCH($F674, $J$4:$AM$4, 0) )</f>
        <v>0</v>
      </c>
      <c r="K674" s="149">
        <f t="shared" si="732"/>
        <v>0</v>
      </c>
      <c r="L674" s="149">
        <f t="shared" si="732"/>
        <v>0</v>
      </c>
      <c r="M674" s="149">
        <f t="shared" si="732"/>
        <v>0</v>
      </c>
      <c r="N674" s="149">
        <f t="shared" si="732"/>
        <v>0</v>
      </c>
      <c r="O674" s="149">
        <f t="shared" si="732"/>
        <v>0</v>
      </c>
      <c r="P674" s="149">
        <f t="shared" si="732"/>
        <v>0</v>
      </c>
      <c r="Q674" s="149">
        <f t="shared" si="732"/>
        <v>0</v>
      </c>
      <c r="R674" s="149">
        <f t="shared" si="732"/>
        <v>0</v>
      </c>
      <c r="S674" s="149">
        <f t="shared" si="732"/>
        <v>0</v>
      </c>
      <c r="T674" s="149">
        <f t="shared" si="732"/>
        <v>0</v>
      </c>
      <c r="U674" s="149">
        <f t="shared" si="732"/>
        <v>0</v>
      </c>
      <c r="V674" s="149">
        <f t="shared" si="732"/>
        <v>0</v>
      </c>
      <c r="W674" s="149">
        <f t="shared" si="732"/>
        <v>0</v>
      </c>
      <c r="X674" s="149">
        <f t="shared" si="732"/>
        <v>0</v>
      </c>
      <c r="Y674" s="149">
        <f t="shared" si="732"/>
        <v>0</v>
      </c>
      <c r="Z674" s="149">
        <f t="shared" si="732"/>
        <v>0</v>
      </c>
      <c r="AA674" s="149">
        <f t="shared" si="732"/>
        <v>0</v>
      </c>
      <c r="AB674" s="149">
        <f t="shared" si="732"/>
        <v>1.0262234851794723</v>
      </c>
      <c r="AC674" s="149">
        <f t="shared" si="732"/>
        <v>1.0262234851794723</v>
      </c>
      <c r="AD674" s="149">
        <f t="shared" si="732"/>
        <v>1.0262234851794723</v>
      </c>
      <c r="AE674" s="149">
        <f t="shared" si="732"/>
        <v>1.0262234851794723</v>
      </c>
      <c r="AF674" s="149">
        <f t="shared" si="732"/>
        <v>1.0262234851794723</v>
      </c>
      <c r="AG674" s="149">
        <f t="shared" si="732"/>
        <v>1.0262234851794723</v>
      </c>
      <c r="AH674" s="149">
        <f t="shared" si="732"/>
        <v>1.0262234851794723</v>
      </c>
      <c r="AI674" s="149">
        <f t="shared" si="732"/>
        <v>1.0262234851794723</v>
      </c>
      <c r="AJ674" s="149">
        <f t="shared" si="732"/>
        <v>1.0262234851794723</v>
      </c>
      <c r="AK674" s="149">
        <f t="shared" si="732"/>
        <v>1.0262234851794723</v>
      </c>
      <c r="AL674" s="149">
        <f t="shared" si="732"/>
        <v>1.0262234851794723</v>
      </c>
      <c r="AM674" s="149">
        <f t="shared" si="732"/>
        <v>1.0262234851794723</v>
      </c>
      <c r="AN674" s="156"/>
      <c r="AO674" s="156"/>
    </row>
    <row r="675" spans="5:41" outlineLevel="1">
      <c r="E675" s="110" t="str">
        <f t="shared" si="714"/>
        <v>Draw down charge for enhancement capital expenditure in 2040</v>
      </c>
      <c r="F675" s="147">
        <f>Inputs!$AC$4</f>
        <v>2040</v>
      </c>
      <c r="G675" s="69" t="str">
        <f>Inputs!G$54</f>
        <v>£m 2022/23p</v>
      </c>
      <c r="J675" s="149">
        <f t="shared" ref="J675:AM675" si="733">IF(J$4&lt;$F675, 0, IF(J$4 &lt; $F675 + INDEX($J651:$AM651, MATCH($F675, $J$4:$AM$4, 0 ) ), 1, 0 ) ) * INDEX($J652:$AM652,MATCH($F675, $J$4:$AM$4, 0) )</f>
        <v>0</v>
      </c>
      <c r="K675" s="149">
        <f t="shared" si="733"/>
        <v>0</v>
      </c>
      <c r="L675" s="149">
        <f t="shared" si="733"/>
        <v>0</v>
      </c>
      <c r="M675" s="149">
        <f t="shared" si="733"/>
        <v>0</v>
      </c>
      <c r="N675" s="149">
        <f t="shared" si="733"/>
        <v>0</v>
      </c>
      <c r="O675" s="149">
        <f t="shared" si="733"/>
        <v>0</v>
      </c>
      <c r="P675" s="149">
        <f t="shared" si="733"/>
        <v>0</v>
      </c>
      <c r="Q675" s="149">
        <f t="shared" si="733"/>
        <v>0</v>
      </c>
      <c r="R675" s="149">
        <f t="shared" si="733"/>
        <v>0</v>
      </c>
      <c r="S675" s="149">
        <f t="shared" si="733"/>
        <v>0</v>
      </c>
      <c r="T675" s="149">
        <f t="shared" si="733"/>
        <v>0</v>
      </c>
      <c r="U675" s="149">
        <f t="shared" si="733"/>
        <v>0</v>
      </c>
      <c r="V675" s="149">
        <f t="shared" si="733"/>
        <v>0</v>
      </c>
      <c r="W675" s="149">
        <f t="shared" si="733"/>
        <v>0</v>
      </c>
      <c r="X675" s="149">
        <f t="shared" si="733"/>
        <v>0</v>
      </c>
      <c r="Y675" s="149">
        <f t="shared" si="733"/>
        <v>0</v>
      </c>
      <c r="Z675" s="149">
        <f t="shared" si="733"/>
        <v>0</v>
      </c>
      <c r="AA675" s="149">
        <f t="shared" si="733"/>
        <v>0</v>
      </c>
      <c r="AB675" s="149">
        <f t="shared" si="733"/>
        <v>0</v>
      </c>
      <c r="AC675" s="149">
        <f t="shared" si="733"/>
        <v>1.3375992377937438</v>
      </c>
      <c r="AD675" s="149">
        <f t="shared" si="733"/>
        <v>1.3375992377937438</v>
      </c>
      <c r="AE675" s="149">
        <f t="shared" si="733"/>
        <v>1.3375992377937438</v>
      </c>
      <c r="AF675" s="149">
        <f t="shared" si="733"/>
        <v>1.3375992377937438</v>
      </c>
      <c r="AG675" s="149">
        <f t="shared" si="733"/>
        <v>1.3375992377937438</v>
      </c>
      <c r="AH675" s="149">
        <f t="shared" si="733"/>
        <v>1.3375992377937438</v>
      </c>
      <c r="AI675" s="149">
        <f t="shared" si="733"/>
        <v>1.3375992377937438</v>
      </c>
      <c r="AJ675" s="149">
        <f t="shared" si="733"/>
        <v>1.3375992377937438</v>
      </c>
      <c r="AK675" s="149">
        <f t="shared" si="733"/>
        <v>1.3375992377937438</v>
      </c>
      <c r="AL675" s="149">
        <f t="shared" si="733"/>
        <v>1.3375992377937438</v>
      </c>
      <c r="AM675" s="149">
        <f t="shared" si="733"/>
        <v>1.3375992377937438</v>
      </c>
      <c r="AN675" s="156"/>
      <c r="AO675" s="156"/>
    </row>
    <row r="676" spans="5:41" outlineLevel="1">
      <c r="E676" s="110" t="str">
        <f t="shared" si="714"/>
        <v>Draw down charge for enhancement capital expenditure in 2041</v>
      </c>
      <c r="F676" s="147">
        <f>Inputs!$AD$4</f>
        <v>2041</v>
      </c>
      <c r="G676" s="69" t="str">
        <f>Inputs!G$54</f>
        <v>£m 2022/23p</v>
      </c>
      <c r="J676" s="149">
        <f t="shared" ref="J676:AM676" si="734">IF(J$4&lt;$F676, 0, IF(J$4 &lt; $F676 + INDEX($J651:$AM651, MATCH($F676, $J$4:$AM$4, 0 ) ), 1, 0 ) ) * INDEX($J652:$AM652,MATCH($F676, $J$4:$AM$4, 0) )</f>
        <v>0</v>
      </c>
      <c r="K676" s="149">
        <f t="shared" si="734"/>
        <v>0</v>
      </c>
      <c r="L676" s="149">
        <f t="shared" si="734"/>
        <v>0</v>
      </c>
      <c r="M676" s="149">
        <f t="shared" si="734"/>
        <v>0</v>
      </c>
      <c r="N676" s="149">
        <f t="shared" si="734"/>
        <v>0</v>
      </c>
      <c r="O676" s="149">
        <f t="shared" si="734"/>
        <v>0</v>
      </c>
      <c r="P676" s="149">
        <f t="shared" si="734"/>
        <v>0</v>
      </c>
      <c r="Q676" s="149">
        <f t="shared" si="734"/>
        <v>0</v>
      </c>
      <c r="R676" s="149">
        <f t="shared" si="734"/>
        <v>0</v>
      </c>
      <c r="S676" s="149">
        <f t="shared" si="734"/>
        <v>0</v>
      </c>
      <c r="T676" s="149">
        <f t="shared" si="734"/>
        <v>0</v>
      </c>
      <c r="U676" s="149">
        <f t="shared" si="734"/>
        <v>0</v>
      </c>
      <c r="V676" s="149">
        <f t="shared" si="734"/>
        <v>0</v>
      </c>
      <c r="W676" s="149">
        <f t="shared" si="734"/>
        <v>0</v>
      </c>
      <c r="X676" s="149">
        <f t="shared" si="734"/>
        <v>0</v>
      </c>
      <c r="Y676" s="149">
        <f t="shared" si="734"/>
        <v>0</v>
      </c>
      <c r="Z676" s="149">
        <f t="shared" si="734"/>
        <v>0</v>
      </c>
      <c r="AA676" s="149">
        <f t="shared" si="734"/>
        <v>0</v>
      </c>
      <c r="AB676" s="149">
        <f t="shared" si="734"/>
        <v>0</v>
      </c>
      <c r="AC676" s="149">
        <f t="shared" si="734"/>
        <v>0</v>
      </c>
      <c r="AD676" s="149">
        <f t="shared" si="734"/>
        <v>0.52670294168494536</v>
      </c>
      <c r="AE676" s="149">
        <f t="shared" si="734"/>
        <v>0.52670294168494536</v>
      </c>
      <c r="AF676" s="149">
        <f t="shared" si="734"/>
        <v>0.52670294168494536</v>
      </c>
      <c r="AG676" s="149">
        <f t="shared" si="734"/>
        <v>0.52670294168494536</v>
      </c>
      <c r="AH676" s="149">
        <f t="shared" si="734"/>
        <v>0.52670294168494536</v>
      </c>
      <c r="AI676" s="149">
        <f t="shared" si="734"/>
        <v>0.52670294168494536</v>
      </c>
      <c r="AJ676" s="149">
        <f t="shared" si="734"/>
        <v>0.52670294168494536</v>
      </c>
      <c r="AK676" s="149">
        <f t="shared" si="734"/>
        <v>0.52670294168494536</v>
      </c>
      <c r="AL676" s="149">
        <f t="shared" si="734"/>
        <v>0.52670294168494536</v>
      </c>
      <c r="AM676" s="149">
        <f t="shared" si="734"/>
        <v>0.52670294168494536</v>
      </c>
      <c r="AN676" s="156"/>
      <c r="AO676" s="156"/>
    </row>
    <row r="677" spans="5:41" outlineLevel="1">
      <c r="E677" s="110" t="str">
        <f t="shared" si="714"/>
        <v>Draw down charge for enhancement capital expenditure in 2042</v>
      </c>
      <c r="F677" s="147">
        <f>Inputs!$AE$4</f>
        <v>2042</v>
      </c>
      <c r="G677" s="69" t="str">
        <f>Inputs!G$54</f>
        <v>£m 2022/23p</v>
      </c>
      <c r="J677" s="149">
        <f t="shared" ref="J677:AM677" si="735">IF(J$4&lt;$F677, 0, IF(J$4 &lt; $F677 + INDEX($J651:$AM651, MATCH($F677, $J$4:$AM$4, 0 ) ), 1, 0 ) ) * INDEX($J652:$AM652,MATCH($F677, $J$4:$AM$4, 0) )</f>
        <v>0</v>
      </c>
      <c r="K677" s="149">
        <f t="shared" si="735"/>
        <v>0</v>
      </c>
      <c r="L677" s="149">
        <f t="shared" si="735"/>
        <v>0</v>
      </c>
      <c r="M677" s="149">
        <f t="shared" si="735"/>
        <v>0</v>
      </c>
      <c r="N677" s="149">
        <f t="shared" si="735"/>
        <v>0</v>
      </c>
      <c r="O677" s="149">
        <f t="shared" si="735"/>
        <v>0</v>
      </c>
      <c r="P677" s="149">
        <f t="shared" si="735"/>
        <v>0</v>
      </c>
      <c r="Q677" s="149">
        <f t="shared" si="735"/>
        <v>0</v>
      </c>
      <c r="R677" s="149">
        <f t="shared" si="735"/>
        <v>0</v>
      </c>
      <c r="S677" s="149">
        <f t="shared" si="735"/>
        <v>0</v>
      </c>
      <c r="T677" s="149">
        <f t="shared" si="735"/>
        <v>0</v>
      </c>
      <c r="U677" s="149">
        <f t="shared" si="735"/>
        <v>0</v>
      </c>
      <c r="V677" s="149">
        <f t="shared" si="735"/>
        <v>0</v>
      </c>
      <c r="W677" s="149">
        <f t="shared" si="735"/>
        <v>0</v>
      </c>
      <c r="X677" s="149">
        <f t="shared" si="735"/>
        <v>0</v>
      </c>
      <c r="Y677" s="149">
        <f t="shared" si="735"/>
        <v>0</v>
      </c>
      <c r="Z677" s="149">
        <f t="shared" si="735"/>
        <v>0</v>
      </c>
      <c r="AA677" s="149">
        <f t="shared" si="735"/>
        <v>0</v>
      </c>
      <c r="AB677" s="149">
        <f t="shared" si="735"/>
        <v>0</v>
      </c>
      <c r="AC677" s="149">
        <f t="shared" si="735"/>
        <v>0</v>
      </c>
      <c r="AD677" s="149">
        <f t="shared" si="735"/>
        <v>0</v>
      </c>
      <c r="AE677" s="149">
        <f t="shared" si="735"/>
        <v>0.47353521162595302</v>
      </c>
      <c r="AF677" s="149">
        <f t="shared" si="735"/>
        <v>0.47353521162595302</v>
      </c>
      <c r="AG677" s="149">
        <f t="shared" si="735"/>
        <v>0.47353521162595302</v>
      </c>
      <c r="AH677" s="149">
        <f t="shared" si="735"/>
        <v>0.47353521162595302</v>
      </c>
      <c r="AI677" s="149">
        <f t="shared" si="735"/>
        <v>0.47353521162595302</v>
      </c>
      <c r="AJ677" s="149">
        <f t="shared" si="735"/>
        <v>0.47353521162595302</v>
      </c>
      <c r="AK677" s="149">
        <f t="shared" si="735"/>
        <v>0.47353521162595302</v>
      </c>
      <c r="AL677" s="149">
        <f t="shared" si="735"/>
        <v>0.47353521162595302</v>
      </c>
      <c r="AM677" s="149">
        <f t="shared" si="735"/>
        <v>0.47353521162595302</v>
      </c>
      <c r="AN677" s="156"/>
      <c r="AO677" s="156"/>
    </row>
    <row r="678" spans="5:41" outlineLevel="1">
      <c r="E678" s="110" t="str">
        <f t="shared" si="714"/>
        <v>Draw down charge for enhancement capital expenditure in 2043</v>
      </c>
      <c r="F678" s="147">
        <f>Inputs!$AF$4</f>
        <v>2043</v>
      </c>
      <c r="G678" s="69" t="str">
        <f>Inputs!G$54</f>
        <v>£m 2022/23p</v>
      </c>
      <c r="J678" s="149">
        <f t="shared" ref="J678:AM678" si="736">IF(J$4&lt;$F678, 0, IF(J$4 &lt; $F678 + INDEX($J651:$AM651, MATCH($F678, $J$4:$AM$4, 0 ) ), 1, 0 ) ) * INDEX($J652:$AM652,MATCH($F678, $J$4:$AM$4, 0) )</f>
        <v>0</v>
      </c>
      <c r="K678" s="149">
        <f t="shared" si="736"/>
        <v>0</v>
      </c>
      <c r="L678" s="149">
        <f t="shared" si="736"/>
        <v>0</v>
      </c>
      <c r="M678" s="149">
        <f t="shared" si="736"/>
        <v>0</v>
      </c>
      <c r="N678" s="149">
        <f t="shared" si="736"/>
        <v>0</v>
      </c>
      <c r="O678" s="149">
        <f t="shared" si="736"/>
        <v>0</v>
      </c>
      <c r="P678" s="149">
        <f t="shared" si="736"/>
        <v>0</v>
      </c>
      <c r="Q678" s="149">
        <f t="shared" si="736"/>
        <v>0</v>
      </c>
      <c r="R678" s="149">
        <f t="shared" si="736"/>
        <v>0</v>
      </c>
      <c r="S678" s="149">
        <f t="shared" si="736"/>
        <v>0</v>
      </c>
      <c r="T678" s="149">
        <f t="shared" si="736"/>
        <v>0</v>
      </c>
      <c r="U678" s="149">
        <f t="shared" si="736"/>
        <v>0</v>
      </c>
      <c r="V678" s="149">
        <f t="shared" si="736"/>
        <v>0</v>
      </c>
      <c r="W678" s="149">
        <f t="shared" si="736"/>
        <v>0</v>
      </c>
      <c r="X678" s="149">
        <f t="shared" si="736"/>
        <v>0</v>
      </c>
      <c r="Y678" s="149">
        <f t="shared" si="736"/>
        <v>0</v>
      </c>
      <c r="Z678" s="149">
        <f t="shared" si="736"/>
        <v>0</v>
      </c>
      <c r="AA678" s="149">
        <f t="shared" si="736"/>
        <v>0</v>
      </c>
      <c r="AB678" s="149">
        <f t="shared" si="736"/>
        <v>0</v>
      </c>
      <c r="AC678" s="149">
        <f t="shared" si="736"/>
        <v>0</v>
      </c>
      <c r="AD678" s="149">
        <f t="shared" si="736"/>
        <v>0</v>
      </c>
      <c r="AE678" s="149">
        <f t="shared" si="736"/>
        <v>0</v>
      </c>
      <c r="AF678" s="149">
        <f t="shared" si="736"/>
        <v>0.68627474730827631</v>
      </c>
      <c r="AG678" s="149">
        <f t="shared" si="736"/>
        <v>0.68627474730827631</v>
      </c>
      <c r="AH678" s="149">
        <f t="shared" si="736"/>
        <v>0.68627474730827631</v>
      </c>
      <c r="AI678" s="149">
        <f t="shared" si="736"/>
        <v>0.68627474730827631</v>
      </c>
      <c r="AJ678" s="149">
        <f t="shared" si="736"/>
        <v>0.68627474730827631</v>
      </c>
      <c r="AK678" s="149">
        <f t="shared" si="736"/>
        <v>0.68627474730827631</v>
      </c>
      <c r="AL678" s="149">
        <f t="shared" si="736"/>
        <v>0.68627474730827631</v>
      </c>
      <c r="AM678" s="149">
        <f t="shared" si="736"/>
        <v>0.68627474730827631</v>
      </c>
      <c r="AN678" s="156"/>
      <c r="AO678" s="156"/>
    </row>
    <row r="679" spans="5:41" outlineLevel="1">
      <c r="E679" s="110" t="str">
        <f t="shared" si="714"/>
        <v>Draw down charge for enhancement capital expenditure in 2044</v>
      </c>
      <c r="F679" s="147">
        <f>Inputs!$AG$4</f>
        <v>2044</v>
      </c>
      <c r="G679" s="69" t="str">
        <f>Inputs!G$54</f>
        <v>£m 2022/23p</v>
      </c>
      <c r="J679" s="149">
        <f t="shared" ref="J679:AM679" si="737">IF(J$4&lt;$F679, 0, IF(J$4 &lt; $F679 + INDEX($J651:$AM651, MATCH($F679, $J$4:$AM$4, 0 ) ), 1, 0 ) ) * INDEX($J652:$AM652,MATCH($F679, $J$4:$AM$4, 0) )</f>
        <v>0</v>
      </c>
      <c r="K679" s="149">
        <f t="shared" si="737"/>
        <v>0</v>
      </c>
      <c r="L679" s="149">
        <f t="shared" si="737"/>
        <v>0</v>
      </c>
      <c r="M679" s="149">
        <f t="shared" si="737"/>
        <v>0</v>
      </c>
      <c r="N679" s="149">
        <f t="shared" si="737"/>
        <v>0</v>
      </c>
      <c r="O679" s="149">
        <f t="shared" si="737"/>
        <v>0</v>
      </c>
      <c r="P679" s="149">
        <f t="shared" si="737"/>
        <v>0</v>
      </c>
      <c r="Q679" s="149">
        <f t="shared" si="737"/>
        <v>0</v>
      </c>
      <c r="R679" s="149">
        <f t="shared" si="737"/>
        <v>0</v>
      </c>
      <c r="S679" s="149">
        <f t="shared" si="737"/>
        <v>0</v>
      </c>
      <c r="T679" s="149">
        <f t="shared" si="737"/>
        <v>0</v>
      </c>
      <c r="U679" s="149">
        <f t="shared" si="737"/>
        <v>0</v>
      </c>
      <c r="V679" s="149">
        <f t="shared" si="737"/>
        <v>0</v>
      </c>
      <c r="W679" s="149">
        <f t="shared" si="737"/>
        <v>0</v>
      </c>
      <c r="X679" s="149">
        <f t="shared" si="737"/>
        <v>0</v>
      </c>
      <c r="Y679" s="149">
        <f t="shared" si="737"/>
        <v>0</v>
      </c>
      <c r="Z679" s="149">
        <f t="shared" si="737"/>
        <v>0</v>
      </c>
      <c r="AA679" s="149">
        <f t="shared" si="737"/>
        <v>0</v>
      </c>
      <c r="AB679" s="149">
        <f t="shared" si="737"/>
        <v>0</v>
      </c>
      <c r="AC679" s="149">
        <f t="shared" si="737"/>
        <v>0</v>
      </c>
      <c r="AD679" s="149">
        <f t="shared" si="737"/>
        <v>0</v>
      </c>
      <c r="AE679" s="149">
        <f t="shared" si="737"/>
        <v>0</v>
      </c>
      <c r="AF679" s="149">
        <f t="shared" si="737"/>
        <v>0</v>
      </c>
      <c r="AG679" s="149">
        <f t="shared" si="737"/>
        <v>0.6664554115515462</v>
      </c>
      <c r="AH679" s="149">
        <f t="shared" si="737"/>
        <v>0.6664554115515462</v>
      </c>
      <c r="AI679" s="149">
        <f t="shared" si="737"/>
        <v>0.6664554115515462</v>
      </c>
      <c r="AJ679" s="149">
        <f t="shared" si="737"/>
        <v>0.6664554115515462</v>
      </c>
      <c r="AK679" s="149">
        <f t="shared" si="737"/>
        <v>0.6664554115515462</v>
      </c>
      <c r="AL679" s="149">
        <f t="shared" si="737"/>
        <v>0.6664554115515462</v>
      </c>
      <c r="AM679" s="149">
        <f t="shared" si="737"/>
        <v>0.6664554115515462</v>
      </c>
      <c r="AN679" s="156"/>
      <c r="AO679" s="156"/>
    </row>
    <row r="680" spans="5:41" outlineLevel="1">
      <c r="E680" s="110" t="str">
        <f t="shared" si="714"/>
        <v>Draw down charge for enhancement capital expenditure in 2045</v>
      </c>
      <c r="F680" s="147">
        <f>Inputs!$AH$4</f>
        <v>2045</v>
      </c>
      <c r="G680" s="69" t="str">
        <f>Inputs!G$54</f>
        <v>£m 2022/23p</v>
      </c>
      <c r="J680" s="149">
        <f t="shared" ref="J680:AM680" si="738">IF(J$4&lt;$F680, 0, IF(J$4 &lt; $F680 + INDEX($J651:$AM651, MATCH($F680, $J$4:$AM$4, 0 ) ), 1, 0 ) ) * INDEX($J652:$AM652,MATCH($F680, $J$4:$AM$4, 0) )</f>
        <v>0</v>
      </c>
      <c r="K680" s="149">
        <f t="shared" si="738"/>
        <v>0</v>
      </c>
      <c r="L680" s="149">
        <f t="shared" si="738"/>
        <v>0</v>
      </c>
      <c r="M680" s="149">
        <f t="shared" si="738"/>
        <v>0</v>
      </c>
      <c r="N680" s="149">
        <f t="shared" si="738"/>
        <v>0</v>
      </c>
      <c r="O680" s="149">
        <f t="shared" si="738"/>
        <v>0</v>
      </c>
      <c r="P680" s="149">
        <f t="shared" si="738"/>
        <v>0</v>
      </c>
      <c r="Q680" s="149">
        <f t="shared" si="738"/>
        <v>0</v>
      </c>
      <c r="R680" s="149">
        <f t="shared" si="738"/>
        <v>0</v>
      </c>
      <c r="S680" s="149">
        <f t="shared" si="738"/>
        <v>0</v>
      </c>
      <c r="T680" s="149">
        <f t="shared" si="738"/>
        <v>0</v>
      </c>
      <c r="U680" s="149">
        <f t="shared" si="738"/>
        <v>0</v>
      </c>
      <c r="V680" s="149">
        <f t="shared" si="738"/>
        <v>0</v>
      </c>
      <c r="W680" s="149">
        <f t="shared" si="738"/>
        <v>0</v>
      </c>
      <c r="X680" s="149">
        <f t="shared" si="738"/>
        <v>0</v>
      </c>
      <c r="Y680" s="149">
        <f t="shared" si="738"/>
        <v>0</v>
      </c>
      <c r="Z680" s="149">
        <f t="shared" si="738"/>
        <v>0</v>
      </c>
      <c r="AA680" s="149">
        <f t="shared" si="738"/>
        <v>0</v>
      </c>
      <c r="AB680" s="149">
        <f t="shared" si="738"/>
        <v>0</v>
      </c>
      <c r="AC680" s="149">
        <f t="shared" si="738"/>
        <v>0</v>
      </c>
      <c r="AD680" s="149">
        <f t="shared" si="738"/>
        <v>0</v>
      </c>
      <c r="AE680" s="149">
        <f t="shared" si="738"/>
        <v>0</v>
      </c>
      <c r="AF680" s="149">
        <f t="shared" si="738"/>
        <v>0</v>
      </c>
      <c r="AG680" s="149">
        <f t="shared" si="738"/>
        <v>0</v>
      </c>
      <c r="AH680" s="149">
        <f t="shared" si="738"/>
        <v>0.60090417291742892</v>
      </c>
      <c r="AI680" s="149">
        <f t="shared" si="738"/>
        <v>0.60090417291742892</v>
      </c>
      <c r="AJ680" s="149">
        <f t="shared" si="738"/>
        <v>0.60090417291742892</v>
      </c>
      <c r="AK680" s="149">
        <f t="shared" si="738"/>
        <v>0.60090417291742892</v>
      </c>
      <c r="AL680" s="149">
        <f t="shared" si="738"/>
        <v>0.60090417291742892</v>
      </c>
      <c r="AM680" s="149">
        <f t="shared" si="738"/>
        <v>0.60090417291742892</v>
      </c>
      <c r="AN680" s="156"/>
      <c r="AO680" s="156"/>
    </row>
    <row r="681" spans="5:41" outlineLevel="1">
      <c r="E681" s="110" t="str">
        <f t="shared" si="714"/>
        <v>Draw down charge for enhancement capital expenditure in 2046</v>
      </c>
      <c r="F681" s="147">
        <f>Inputs!$AI$4</f>
        <v>2046</v>
      </c>
      <c r="G681" s="69" t="str">
        <f>Inputs!G$54</f>
        <v>£m 2022/23p</v>
      </c>
      <c r="J681" s="149">
        <f t="shared" ref="J681:AM681" si="739">IF(J$4&lt;$F681, 0, IF(J$4 &lt; $F681 + INDEX($J651:$AM651, MATCH($F681, $J$4:$AM$4, 0 ) ), 1, 0 ) ) * INDEX($J652:$AM652,MATCH($F681, $J$4:$AM$4, 0) )</f>
        <v>0</v>
      </c>
      <c r="K681" s="149">
        <f t="shared" si="739"/>
        <v>0</v>
      </c>
      <c r="L681" s="149">
        <f t="shared" si="739"/>
        <v>0</v>
      </c>
      <c r="M681" s="149">
        <f t="shared" si="739"/>
        <v>0</v>
      </c>
      <c r="N681" s="149">
        <f t="shared" si="739"/>
        <v>0</v>
      </c>
      <c r="O681" s="149">
        <f t="shared" si="739"/>
        <v>0</v>
      </c>
      <c r="P681" s="149">
        <f t="shared" si="739"/>
        <v>0</v>
      </c>
      <c r="Q681" s="149">
        <f t="shared" si="739"/>
        <v>0</v>
      </c>
      <c r="R681" s="149">
        <f t="shared" si="739"/>
        <v>0</v>
      </c>
      <c r="S681" s="149">
        <f t="shared" si="739"/>
        <v>0</v>
      </c>
      <c r="T681" s="149">
        <f t="shared" si="739"/>
        <v>0</v>
      </c>
      <c r="U681" s="149">
        <f t="shared" si="739"/>
        <v>0</v>
      </c>
      <c r="V681" s="149">
        <f t="shared" si="739"/>
        <v>0</v>
      </c>
      <c r="W681" s="149">
        <f t="shared" si="739"/>
        <v>0</v>
      </c>
      <c r="X681" s="149">
        <f t="shared" si="739"/>
        <v>0</v>
      </c>
      <c r="Y681" s="149">
        <f t="shared" si="739"/>
        <v>0</v>
      </c>
      <c r="Z681" s="149">
        <f t="shared" si="739"/>
        <v>0</v>
      </c>
      <c r="AA681" s="149">
        <f t="shared" si="739"/>
        <v>0</v>
      </c>
      <c r="AB681" s="149">
        <f t="shared" si="739"/>
        <v>0</v>
      </c>
      <c r="AC681" s="149">
        <f t="shared" si="739"/>
        <v>0</v>
      </c>
      <c r="AD681" s="149">
        <f t="shared" si="739"/>
        <v>0</v>
      </c>
      <c r="AE681" s="149">
        <f t="shared" si="739"/>
        <v>0</v>
      </c>
      <c r="AF681" s="149">
        <f t="shared" si="739"/>
        <v>0</v>
      </c>
      <c r="AG681" s="149">
        <f t="shared" si="739"/>
        <v>0</v>
      </c>
      <c r="AH681" s="149">
        <f t="shared" si="739"/>
        <v>0</v>
      </c>
      <c r="AI681" s="149">
        <f t="shared" si="739"/>
        <v>0.35382089505651171</v>
      </c>
      <c r="AJ681" s="149">
        <f t="shared" si="739"/>
        <v>0.35382089505651171</v>
      </c>
      <c r="AK681" s="149">
        <f t="shared" si="739"/>
        <v>0.35382089505651171</v>
      </c>
      <c r="AL681" s="149">
        <f t="shared" si="739"/>
        <v>0.35382089505651171</v>
      </c>
      <c r="AM681" s="149">
        <f t="shared" si="739"/>
        <v>0.35382089505651171</v>
      </c>
      <c r="AN681" s="156"/>
      <c r="AO681" s="156"/>
    </row>
    <row r="682" spans="5:41" outlineLevel="1">
      <c r="E682" s="110" t="str">
        <f t="shared" si="714"/>
        <v>Draw down charge for enhancement capital expenditure in 2047</v>
      </c>
      <c r="F682" s="147">
        <f>Inputs!$AJ$4</f>
        <v>2047</v>
      </c>
      <c r="G682" s="69" t="str">
        <f>Inputs!G$54</f>
        <v>£m 2022/23p</v>
      </c>
      <c r="J682" s="149">
        <f t="shared" ref="J682:AM682" si="740">IF(J$4&lt;$F682, 0, IF(J$4 &lt; $F682 + INDEX($J651:$AM651, MATCH($F682, $J$4:$AM$4, 0 ) ), 1, 0 ) ) * INDEX($J652:$AM652,MATCH($F682, $J$4:$AM$4, 0) )</f>
        <v>0</v>
      </c>
      <c r="K682" s="149">
        <f t="shared" si="740"/>
        <v>0</v>
      </c>
      <c r="L682" s="149">
        <f t="shared" si="740"/>
        <v>0</v>
      </c>
      <c r="M682" s="149">
        <f t="shared" si="740"/>
        <v>0</v>
      </c>
      <c r="N682" s="149">
        <f t="shared" si="740"/>
        <v>0</v>
      </c>
      <c r="O682" s="149">
        <f t="shared" si="740"/>
        <v>0</v>
      </c>
      <c r="P682" s="149">
        <f t="shared" si="740"/>
        <v>0</v>
      </c>
      <c r="Q682" s="149">
        <f t="shared" si="740"/>
        <v>0</v>
      </c>
      <c r="R682" s="149">
        <f t="shared" si="740"/>
        <v>0</v>
      </c>
      <c r="S682" s="149">
        <f t="shared" si="740"/>
        <v>0</v>
      </c>
      <c r="T682" s="149">
        <f t="shared" si="740"/>
        <v>0</v>
      </c>
      <c r="U682" s="149">
        <f t="shared" si="740"/>
        <v>0</v>
      </c>
      <c r="V682" s="149">
        <f t="shared" si="740"/>
        <v>0</v>
      </c>
      <c r="W682" s="149">
        <f t="shared" si="740"/>
        <v>0</v>
      </c>
      <c r="X682" s="149">
        <f t="shared" si="740"/>
        <v>0</v>
      </c>
      <c r="Y682" s="149">
        <f t="shared" si="740"/>
        <v>0</v>
      </c>
      <c r="Z682" s="149">
        <f t="shared" si="740"/>
        <v>0</v>
      </c>
      <c r="AA682" s="149">
        <f t="shared" si="740"/>
        <v>0</v>
      </c>
      <c r="AB682" s="149">
        <f t="shared" si="740"/>
        <v>0</v>
      </c>
      <c r="AC682" s="149">
        <f t="shared" si="740"/>
        <v>0</v>
      </c>
      <c r="AD682" s="149">
        <f t="shared" si="740"/>
        <v>0</v>
      </c>
      <c r="AE682" s="149">
        <f t="shared" si="740"/>
        <v>0</v>
      </c>
      <c r="AF682" s="149">
        <f t="shared" si="740"/>
        <v>0</v>
      </c>
      <c r="AG682" s="149">
        <f t="shared" si="740"/>
        <v>0</v>
      </c>
      <c r="AH682" s="149">
        <f t="shared" si="740"/>
        <v>0</v>
      </c>
      <c r="AI682" s="149">
        <f t="shared" si="740"/>
        <v>0</v>
      </c>
      <c r="AJ682" s="149">
        <f t="shared" si="740"/>
        <v>0.48148873294607669</v>
      </c>
      <c r="AK682" s="149">
        <f t="shared" si="740"/>
        <v>0.48148873294607669</v>
      </c>
      <c r="AL682" s="149">
        <f t="shared" si="740"/>
        <v>0.48148873294607669</v>
      </c>
      <c r="AM682" s="149">
        <f t="shared" si="740"/>
        <v>0.48148873294607669</v>
      </c>
      <c r="AN682" s="156"/>
      <c r="AO682" s="156"/>
    </row>
    <row r="683" spans="5:41" outlineLevel="1">
      <c r="E683" s="110" t="str">
        <f t="shared" si="714"/>
        <v>Draw down charge for enhancement capital expenditure in 2048</v>
      </c>
      <c r="F683" s="147">
        <f>Inputs!$AK$4</f>
        <v>2048</v>
      </c>
      <c r="G683" s="69" t="str">
        <f>Inputs!G$54</f>
        <v>£m 2022/23p</v>
      </c>
      <c r="J683" s="149">
        <f t="shared" ref="J683:AM683" si="741">IF(J$4&lt;$F683, 0, IF(J$4 &lt; $F683 + INDEX($J651:$AM651, MATCH($F683, $J$4:$AM$4, 0 ) ), 1, 0 ) ) * INDEX($J652:$AM652,MATCH($F683, $J$4:$AM$4, 0) )</f>
        <v>0</v>
      </c>
      <c r="K683" s="149">
        <f t="shared" si="741"/>
        <v>0</v>
      </c>
      <c r="L683" s="149">
        <f t="shared" si="741"/>
        <v>0</v>
      </c>
      <c r="M683" s="149">
        <f t="shared" si="741"/>
        <v>0</v>
      </c>
      <c r="N683" s="149">
        <f t="shared" si="741"/>
        <v>0</v>
      </c>
      <c r="O683" s="149">
        <f t="shared" si="741"/>
        <v>0</v>
      </c>
      <c r="P683" s="149">
        <f t="shared" si="741"/>
        <v>0</v>
      </c>
      <c r="Q683" s="149">
        <f t="shared" si="741"/>
        <v>0</v>
      </c>
      <c r="R683" s="149">
        <f t="shared" si="741"/>
        <v>0</v>
      </c>
      <c r="S683" s="149">
        <f t="shared" si="741"/>
        <v>0</v>
      </c>
      <c r="T683" s="149">
        <f t="shared" si="741"/>
        <v>0</v>
      </c>
      <c r="U683" s="149">
        <f t="shared" si="741"/>
        <v>0</v>
      </c>
      <c r="V683" s="149">
        <f t="shared" si="741"/>
        <v>0</v>
      </c>
      <c r="W683" s="149">
        <f t="shared" si="741"/>
        <v>0</v>
      </c>
      <c r="X683" s="149">
        <f t="shared" si="741"/>
        <v>0</v>
      </c>
      <c r="Y683" s="149">
        <f t="shared" si="741"/>
        <v>0</v>
      </c>
      <c r="Z683" s="149">
        <f t="shared" si="741"/>
        <v>0</v>
      </c>
      <c r="AA683" s="149">
        <f t="shared" si="741"/>
        <v>0</v>
      </c>
      <c r="AB683" s="149">
        <f t="shared" si="741"/>
        <v>0</v>
      </c>
      <c r="AC683" s="149">
        <f t="shared" si="741"/>
        <v>0</v>
      </c>
      <c r="AD683" s="149">
        <f t="shared" si="741"/>
        <v>0</v>
      </c>
      <c r="AE683" s="149">
        <f t="shared" si="741"/>
        <v>0</v>
      </c>
      <c r="AF683" s="149">
        <f t="shared" si="741"/>
        <v>0</v>
      </c>
      <c r="AG683" s="149">
        <f t="shared" si="741"/>
        <v>0</v>
      </c>
      <c r="AH683" s="149">
        <f t="shared" si="741"/>
        <v>0</v>
      </c>
      <c r="AI683" s="149">
        <f t="shared" si="741"/>
        <v>0</v>
      </c>
      <c r="AJ683" s="149">
        <f t="shared" si="741"/>
        <v>0</v>
      </c>
      <c r="AK683" s="149">
        <f t="shared" si="741"/>
        <v>0.61548821618497129</v>
      </c>
      <c r="AL683" s="149">
        <f t="shared" si="741"/>
        <v>0.61548821618497129</v>
      </c>
      <c r="AM683" s="149">
        <f t="shared" si="741"/>
        <v>0.61548821618497129</v>
      </c>
      <c r="AN683" s="156"/>
      <c r="AO683" s="156"/>
    </row>
    <row r="684" spans="5:41" outlineLevel="1">
      <c r="E684" s="110" t="str">
        <f t="shared" si="714"/>
        <v>Draw down charge for enhancement capital expenditure in 2049</v>
      </c>
      <c r="F684" s="147">
        <f>Inputs!$AL$4</f>
        <v>2049</v>
      </c>
      <c r="G684" s="69" t="str">
        <f>Inputs!G$54</f>
        <v>£m 2022/23p</v>
      </c>
      <c r="J684" s="149">
        <f t="shared" ref="J684:AM684" si="742">IF(J$4&lt;$F684, 0, IF(J$4 &lt; $F684 + INDEX($J651:$AM651, MATCH($F684, $J$4:$AM$4, 0 ) ), 1, 0 ) ) * INDEX($J652:$AM652,MATCH($F684, $J$4:$AM$4, 0) )</f>
        <v>0</v>
      </c>
      <c r="K684" s="149">
        <f t="shared" si="742"/>
        <v>0</v>
      </c>
      <c r="L684" s="149">
        <f t="shared" si="742"/>
        <v>0</v>
      </c>
      <c r="M684" s="149">
        <f t="shared" si="742"/>
        <v>0</v>
      </c>
      <c r="N684" s="149">
        <f t="shared" si="742"/>
        <v>0</v>
      </c>
      <c r="O684" s="149">
        <f t="shared" si="742"/>
        <v>0</v>
      </c>
      <c r="P684" s="149">
        <f t="shared" si="742"/>
        <v>0</v>
      </c>
      <c r="Q684" s="149">
        <f t="shared" si="742"/>
        <v>0</v>
      </c>
      <c r="R684" s="149">
        <f t="shared" si="742"/>
        <v>0</v>
      </c>
      <c r="S684" s="149">
        <f t="shared" si="742"/>
        <v>0</v>
      </c>
      <c r="T684" s="149">
        <f t="shared" si="742"/>
        <v>0</v>
      </c>
      <c r="U684" s="149">
        <f t="shared" si="742"/>
        <v>0</v>
      </c>
      <c r="V684" s="149">
        <f t="shared" si="742"/>
        <v>0</v>
      </c>
      <c r="W684" s="149">
        <f t="shared" si="742"/>
        <v>0</v>
      </c>
      <c r="X684" s="149">
        <f t="shared" si="742"/>
        <v>0</v>
      </c>
      <c r="Y684" s="149">
        <f t="shared" si="742"/>
        <v>0</v>
      </c>
      <c r="Z684" s="149">
        <f t="shared" si="742"/>
        <v>0</v>
      </c>
      <c r="AA684" s="149">
        <f t="shared" si="742"/>
        <v>0</v>
      </c>
      <c r="AB684" s="149">
        <f t="shared" si="742"/>
        <v>0</v>
      </c>
      <c r="AC684" s="149">
        <f t="shared" si="742"/>
        <v>0</v>
      </c>
      <c r="AD684" s="149">
        <f t="shared" si="742"/>
        <v>0</v>
      </c>
      <c r="AE684" s="149">
        <f t="shared" si="742"/>
        <v>0</v>
      </c>
      <c r="AF684" s="149">
        <f t="shared" si="742"/>
        <v>0</v>
      </c>
      <c r="AG684" s="149">
        <f t="shared" si="742"/>
        <v>0</v>
      </c>
      <c r="AH684" s="149">
        <f t="shared" si="742"/>
        <v>0</v>
      </c>
      <c r="AI684" s="149">
        <f t="shared" si="742"/>
        <v>0</v>
      </c>
      <c r="AJ684" s="149">
        <f t="shared" si="742"/>
        <v>0</v>
      </c>
      <c r="AK684" s="149">
        <f t="shared" si="742"/>
        <v>0</v>
      </c>
      <c r="AL684" s="149">
        <f t="shared" si="742"/>
        <v>1.0375614917424156</v>
      </c>
      <c r="AM684" s="149">
        <f t="shared" si="742"/>
        <v>1.0375614917424156</v>
      </c>
      <c r="AN684" s="156"/>
      <c r="AO684" s="156"/>
    </row>
    <row r="685" spans="5:41" outlineLevel="1">
      <c r="E685" s="110" t="str">
        <f t="shared" si="714"/>
        <v>Draw down charge for enhancement capital expenditure in 2050</v>
      </c>
      <c r="F685" s="147">
        <f>Inputs!$AM$4</f>
        <v>2050</v>
      </c>
      <c r="G685" s="69" t="str">
        <f>Inputs!G$54</f>
        <v>£m 2022/23p</v>
      </c>
      <c r="J685" s="149">
        <f t="shared" ref="J685:AM685" si="743">IF(J$4&lt;$F685, 0, IF(J$4 &lt; $F685 + INDEX($J651:$AM651, MATCH($F685, $J$4:$AM$4, 0 ) ), 1, 0 ) ) * INDEX($J652:$AM652,MATCH($F685, $J$4:$AM$4, 0) )</f>
        <v>0</v>
      </c>
      <c r="K685" s="149">
        <f t="shared" si="743"/>
        <v>0</v>
      </c>
      <c r="L685" s="149">
        <f t="shared" si="743"/>
        <v>0</v>
      </c>
      <c r="M685" s="149">
        <f t="shared" si="743"/>
        <v>0</v>
      </c>
      <c r="N685" s="149">
        <f t="shared" si="743"/>
        <v>0</v>
      </c>
      <c r="O685" s="149">
        <f t="shared" si="743"/>
        <v>0</v>
      </c>
      <c r="P685" s="149">
        <f t="shared" si="743"/>
        <v>0</v>
      </c>
      <c r="Q685" s="149">
        <f t="shared" si="743"/>
        <v>0</v>
      </c>
      <c r="R685" s="149">
        <f t="shared" si="743"/>
        <v>0</v>
      </c>
      <c r="S685" s="149">
        <f t="shared" si="743"/>
        <v>0</v>
      </c>
      <c r="T685" s="149">
        <f t="shared" si="743"/>
        <v>0</v>
      </c>
      <c r="U685" s="149">
        <f t="shared" si="743"/>
        <v>0</v>
      </c>
      <c r="V685" s="149">
        <f t="shared" si="743"/>
        <v>0</v>
      </c>
      <c r="W685" s="149">
        <f t="shared" si="743"/>
        <v>0</v>
      </c>
      <c r="X685" s="149">
        <f t="shared" si="743"/>
        <v>0</v>
      </c>
      <c r="Y685" s="149">
        <f t="shared" si="743"/>
        <v>0</v>
      </c>
      <c r="Z685" s="149">
        <f t="shared" si="743"/>
        <v>0</v>
      </c>
      <c r="AA685" s="149">
        <f t="shared" si="743"/>
        <v>0</v>
      </c>
      <c r="AB685" s="149">
        <f t="shared" si="743"/>
        <v>0</v>
      </c>
      <c r="AC685" s="149">
        <f t="shared" si="743"/>
        <v>0</v>
      </c>
      <c r="AD685" s="149">
        <f t="shared" si="743"/>
        <v>0</v>
      </c>
      <c r="AE685" s="149">
        <f t="shared" si="743"/>
        <v>0</v>
      </c>
      <c r="AF685" s="149">
        <f t="shared" si="743"/>
        <v>0</v>
      </c>
      <c r="AG685" s="149">
        <f t="shared" si="743"/>
        <v>0</v>
      </c>
      <c r="AH685" s="149">
        <f t="shared" si="743"/>
        <v>0</v>
      </c>
      <c r="AI685" s="149">
        <f t="shared" si="743"/>
        <v>0</v>
      </c>
      <c r="AJ685" s="149">
        <f t="shared" si="743"/>
        <v>0</v>
      </c>
      <c r="AK685" s="149">
        <f t="shared" si="743"/>
        <v>0</v>
      </c>
      <c r="AL685" s="149">
        <f t="shared" si="743"/>
        <v>0</v>
      </c>
      <c r="AM685" s="149">
        <f t="shared" si="743"/>
        <v>0.89662154359492319</v>
      </c>
      <c r="AN685" s="156"/>
      <c r="AO685" s="156"/>
    </row>
    <row r="686" spans="5:41" outlineLevel="1">
      <c r="F686" s="147"/>
      <c r="J686" s="149"/>
      <c r="K686" s="149"/>
      <c r="L686" s="149"/>
      <c r="M686" s="149"/>
      <c r="N686" s="149"/>
      <c r="O686" s="149"/>
      <c r="P686" s="149"/>
      <c r="Q686" s="149"/>
      <c r="R686" s="149"/>
      <c r="S686" s="149"/>
      <c r="T686" s="149"/>
      <c r="U686" s="149"/>
      <c r="V686" s="149"/>
      <c r="W686" s="149"/>
      <c r="X686" s="149"/>
      <c r="Y686" s="149"/>
      <c r="Z686" s="149"/>
      <c r="AA686" s="149"/>
      <c r="AB686" s="149"/>
      <c r="AC686" s="149"/>
      <c r="AD686" s="149"/>
      <c r="AE686" s="149"/>
      <c r="AF686" s="149"/>
      <c r="AG686" s="149"/>
      <c r="AH686" s="149"/>
      <c r="AI686" s="149"/>
      <c r="AJ686" s="149"/>
      <c r="AK686" s="149"/>
      <c r="AL686" s="149"/>
      <c r="AM686" s="149"/>
    </row>
    <row r="687" spans="5:41" outlineLevel="1">
      <c r="E687" s="153" t="s">
        <v>322</v>
      </c>
      <c r="F687" s="154"/>
      <c r="G687" s="154" t="str">
        <f>Inputs!G$54</f>
        <v>£m 2022/23p</v>
      </c>
      <c r="H687" s="153"/>
      <c r="I687" s="153"/>
      <c r="J687" s="162">
        <f>SUM(J656:J685)</f>
        <v>0</v>
      </c>
      <c r="K687" s="162">
        <f t="shared" ref="K687:AM687" si="744">SUM(K656:K685)</f>
        <v>0</v>
      </c>
      <c r="L687" s="162">
        <f t="shared" si="744"/>
        <v>0</v>
      </c>
      <c r="M687" s="162">
        <f t="shared" si="744"/>
        <v>0</v>
      </c>
      <c r="N687" s="162">
        <f t="shared" si="744"/>
        <v>0</v>
      </c>
      <c r="O687" s="162">
        <f t="shared" si="744"/>
        <v>1.8099985997545285</v>
      </c>
      <c r="P687" s="162">
        <f t="shared" si="744"/>
        <v>3.5193411508495549</v>
      </c>
      <c r="Q687" s="162">
        <f t="shared" si="744"/>
        <v>6.1795006708952727</v>
      </c>
      <c r="R687" s="162">
        <f t="shared" si="744"/>
        <v>8.886718291362552</v>
      </c>
      <c r="S687" s="162">
        <f t="shared" si="744"/>
        <v>11.540300114886605</v>
      </c>
      <c r="T687" s="162">
        <f t="shared" si="744"/>
        <v>13.193180937259319</v>
      </c>
      <c r="U687" s="162">
        <f t="shared" si="744"/>
        <v>14.965867778860346</v>
      </c>
      <c r="V687" s="162">
        <f t="shared" si="744"/>
        <v>16.635026459459912</v>
      </c>
      <c r="W687" s="162">
        <f t="shared" si="744"/>
        <v>17.870000684285166</v>
      </c>
      <c r="X687" s="162">
        <f t="shared" si="744"/>
        <v>19.338070445636415</v>
      </c>
      <c r="Y687" s="162">
        <f t="shared" si="744"/>
        <v>20.654607265424836</v>
      </c>
      <c r="Z687" s="162">
        <f t="shared" si="744"/>
        <v>21.990800857011337</v>
      </c>
      <c r="AA687" s="162">
        <f t="shared" si="744"/>
        <v>22.919693979211043</v>
      </c>
      <c r="AB687" s="162">
        <f t="shared" si="744"/>
        <v>23.945917464390515</v>
      </c>
      <c r="AC687" s="162">
        <f t="shared" si="744"/>
        <v>25.283516702184258</v>
      </c>
      <c r="AD687" s="162">
        <f t="shared" si="744"/>
        <v>25.810219643869203</v>
      </c>
      <c r="AE687" s="162">
        <f t="shared" si="744"/>
        <v>26.283754855495157</v>
      </c>
      <c r="AF687" s="162">
        <f t="shared" si="744"/>
        <v>26.970029602803432</v>
      </c>
      <c r="AG687" s="162">
        <f t="shared" si="744"/>
        <v>27.636485014354978</v>
      </c>
      <c r="AH687" s="162">
        <f t="shared" si="744"/>
        <v>28.237389187272406</v>
      </c>
      <c r="AI687" s="162">
        <f t="shared" si="744"/>
        <v>28.591210082328917</v>
      </c>
      <c r="AJ687" s="162">
        <f t="shared" si="744"/>
        <v>29.072698815274993</v>
      </c>
      <c r="AK687" s="162">
        <f t="shared" si="744"/>
        <v>29.688187031459965</v>
      </c>
      <c r="AL687" s="162">
        <f t="shared" si="744"/>
        <v>30.72574852320238</v>
      </c>
      <c r="AM687" s="162">
        <f t="shared" si="744"/>
        <v>31.622370066797302</v>
      </c>
      <c r="AN687" s="155"/>
    </row>
    <row r="688" spans="5:41" outlineLevel="1">
      <c r="F688" s="147"/>
      <c r="J688" s="167"/>
      <c r="K688" s="167"/>
      <c r="L688" s="167"/>
      <c r="M688" s="167"/>
      <c r="N688" s="167"/>
      <c r="O688" s="167"/>
      <c r="P688" s="167"/>
      <c r="Q688" s="167"/>
      <c r="R688" s="167"/>
      <c r="S688" s="167"/>
      <c r="T688" s="167"/>
      <c r="U688" s="167"/>
      <c r="V688" s="167"/>
      <c r="W688" s="167"/>
      <c r="X688" s="167"/>
      <c r="Y688" s="167"/>
      <c r="Z688" s="167"/>
      <c r="AA688" s="167"/>
      <c r="AB688" s="167"/>
      <c r="AC688" s="167"/>
      <c r="AD688" s="167"/>
      <c r="AE688" s="167"/>
      <c r="AF688" s="167"/>
      <c r="AG688" s="167"/>
      <c r="AH688" s="167"/>
      <c r="AI688" s="167"/>
      <c r="AJ688" s="167"/>
      <c r="AK688" s="167"/>
      <c r="AL688" s="167"/>
      <c r="AM688" s="167"/>
    </row>
    <row r="689" spans="2:41" outlineLevel="1">
      <c r="B689" s="157" t="s">
        <v>323</v>
      </c>
      <c r="F689" s="147"/>
      <c r="J689" s="168"/>
      <c r="K689" s="168"/>
      <c r="L689" s="168"/>
      <c r="M689" s="168"/>
      <c r="N689" s="168"/>
      <c r="O689" s="168"/>
      <c r="P689" s="168"/>
      <c r="Q689" s="168"/>
      <c r="R689" s="168"/>
      <c r="S689" s="168"/>
      <c r="T689" s="168"/>
      <c r="U689" s="168"/>
      <c r="V689" s="168"/>
      <c r="W689" s="168"/>
      <c r="X689" s="168"/>
      <c r="Y689" s="168"/>
      <c r="Z689" s="168"/>
      <c r="AA689" s="168"/>
      <c r="AB689" s="168"/>
      <c r="AC689" s="168"/>
      <c r="AD689" s="168"/>
      <c r="AE689" s="168"/>
      <c r="AF689" s="168"/>
      <c r="AG689" s="168"/>
      <c r="AH689" s="168"/>
      <c r="AI689" s="168"/>
      <c r="AJ689" s="168"/>
      <c r="AK689" s="168"/>
      <c r="AL689" s="168"/>
      <c r="AM689" s="168"/>
    </row>
    <row r="690" spans="2:41" outlineLevel="1">
      <c r="F690" s="147"/>
      <c r="J690" s="167"/>
      <c r="K690" s="167"/>
      <c r="L690" s="167"/>
      <c r="M690" s="167"/>
      <c r="N690" s="167"/>
      <c r="O690" s="167"/>
      <c r="P690" s="167"/>
      <c r="Q690" s="167"/>
      <c r="R690" s="167"/>
      <c r="S690" s="167"/>
      <c r="T690" s="167"/>
      <c r="U690" s="167"/>
      <c r="V690" s="167"/>
      <c r="W690" s="167"/>
      <c r="X690" s="167"/>
      <c r="Y690" s="167"/>
      <c r="Z690" s="167"/>
      <c r="AA690" s="167"/>
      <c r="AB690" s="167"/>
      <c r="AC690" s="167"/>
      <c r="AD690" s="167"/>
      <c r="AE690" s="167"/>
      <c r="AF690" s="167"/>
      <c r="AG690" s="167"/>
      <c r="AH690" s="167"/>
      <c r="AI690" s="167"/>
      <c r="AJ690" s="167"/>
      <c r="AK690" s="167"/>
      <c r="AL690" s="167"/>
      <c r="AM690" s="167"/>
    </row>
    <row r="691" spans="2:41" outlineLevel="1">
      <c r="E691" s="146" t="s">
        <v>324</v>
      </c>
      <c r="G691" s="111" t="s">
        <v>160</v>
      </c>
      <c r="J691" s="166">
        <f>Inputs!$J$39</f>
        <v>0</v>
      </c>
      <c r="K691" s="166"/>
      <c r="L691" s="166"/>
      <c r="M691" s="166"/>
      <c r="N691" s="166"/>
      <c r="O691" s="166"/>
      <c r="P691" s="166"/>
      <c r="Q691" s="166"/>
      <c r="R691" s="166"/>
      <c r="S691" s="166"/>
      <c r="T691" s="166"/>
      <c r="U691" s="166"/>
      <c r="V691" s="166"/>
      <c r="W691" s="166"/>
      <c r="X691" s="166"/>
      <c r="Y691" s="166"/>
      <c r="Z691" s="166"/>
      <c r="AA691" s="166"/>
      <c r="AB691" s="166"/>
      <c r="AC691" s="166"/>
      <c r="AD691" s="166"/>
      <c r="AE691" s="166"/>
      <c r="AF691" s="166"/>
      <c r="AG691" s="166"/>
      <c r="AH691" s="166"/>
      <c r="AI691" s="166"/>
      <c r="AJ691" s="166"/>
      <c r="AK691" s="166"/>
      <c r="AL691" s="166"/>
      <c r="AM691" s="166"/>
      <c r="AN691" s="147"/>
      <c r="AO691" s="147"/>
    </row>
    <row r="692" spans="2:41" outlineLevel="1">
      <c r="E692" s="146"/>
      <c r="J692" s="166"/>
      <c r="K692" s="166"/>
      <c r="L692" s="166"/>
      <c r="M692" s="166"/>
      <c r="N692" s="166"/>
      <c r="O692" s="166"/>
      <c r="P692" s="166"/>
      <c r="Q692" s="166"/>
      <c r="R692" s="166"/>
      <c r="S692" s="166"/>
      <c r="T692" s="166"/>
      <c r="U692" s="166"/>
      <c r="V692" s="166"/>
      <c r="W692" s="166"/>
      <c r="X692" s="166"/>
      <c r="Y692" s="166"/>
      <c r="Z692" s="166"/>
      <c r="AA692" s="166"/>
      <c r="AB692" s="166"/>
      <c r="AC692" s="166"/>
      <c r="AD692" s="166"/>
      <c r="AE692" s="166"/>
      <c r="AF692" s="166"/>
      <c r="AG692" s="166"/>
      <c r="AH692" s="166"/>
      <c r="AI692" s="166"/>
      <c r="AJ692" s="166"/>
      <c r="AK692" s="166"/>
      <c r="AL692" s="166"/>
      <c r="AM692" s="166"/>
      <c r="AN692" s="147"/>
      <c r="AO692" s="147"/>
    </row>
    <row r="693" spans="2:41" outlineLevel="1">
      <c r="E693" s="67" t="s">
        <v>325</v>
      </c>
      <c r="F693" s="69"/>
      <c r="G693" s="69" t="s">
        <v>160</v>
      </c>
      <c r="J693" s="295">
        <f>MAX(J691, I696 )</f>
        <v>0</v>
      </c>
      <c r="K693" s="295">
        <f t="shared" ref="K693:AM693" si="745">MAX(K691, J696 )</f>
        <v>0</v>
      </c>
      <c r="L693" s="295">
        <f t="shared" si="745"/>
        <v>0</v>
      </c>
      <c r="M693" s="295">
        <f t="shared" si="745"/>
        <v>0</v>
      </c>
      <c r="N693" s="295">
        <f t="shared" si="745"/>
        <v>0</v>
      </c>
      <c r="O693" s="295">
        <f t="shared" si="745"/>
        <v>0</v>
      </c>
      <c r="P693" s="295">
        <f t="shared" si="745"/>
        <v>82.843920312379581</v>
      </c>
      <c r="Q693" s="295">
        <f t="shared" si="745"/>
        <v>172.4497617636199</v>
      </c>
      <c r="R693" s="295">
        <f t="shared" si="745"/>
        <v>335.88177023221652</v>
      </c>
      <c r="S693" s="295">
        <f t="shared" si="745"/>
        <v>501.17719245312253</v>
      </c>
      <c r="T693" s="295">
        <f t="shared" si="745"/>
        <v>654.72240091119943</v>
      </c>
      <c r="U693" s="295">
        <f t="shared" si="745"/>
        <v>714.13699721418129</v>
      </c>
      <c r="V693" s="295">
        <f t="shared" si="745"/>
        <v>789.61194645673243</v>
      </c>
      <c r="W693" s="295">
        <f t="shared" si="745"/>
        <v>864.90239370750828</v>
      </c>
      <c r="X693" s="295">
        <f t="shared" si="745"/>
        <v>911.66455397407117</v>
      </c>
      <c r="Y693" s="295">
        <f t="shared" si="745"/>
        <v>951.80491401944505</v>
      </c>
      <c r="Z693" s="295">
        <f t="shared" si="745"/>
        <v>1015.9539581436843</v>
      </c>
      <c r="AA693" s="295">
        <f t="shared" si="745"/>
        <v>1080.0078799705327</v>
      </c>
      <c r="AB693" s="295">
        <f t="shared" si="745"/>
        <v>1116.8872943130505</v>
      </c>
      <c r="AC693" s="295">
        <f t="shared" si="745"/>
        <v>1158.987268944566</v>
      </c>
      <c r="AD693" s="295">
        <f t="shared" si="745"/>
        <v>1222.1804620087782</v>
      </c>
      <c r="AE693" s="295">
        <f t="shared" si="745"/>
        <v>1235.2478134714488</v>
      </c>
      <c r="AF693" s="295">
        <f t="shared" si="745"/>
        <v>1245.7989734552013</v>
      </c>
      <c r="AG693" s="295">
        <f t="shared" si="745"/>
        <v>1273.8061437859037</v>
      </c>
      <c r="AH693" s="295">
        <f t="shared" si="745"/>
        <v>1300.1976169729469</v>
      </c>
      <c r="AI693" s="295">
        <f t="shared" si="745"/>
        <v>1316.5185443822686</v>
      </c>
      <c r="AJ693" s="295">
        <f t="shared" si="745"/>
        <v>1313.9656030660342</v>
      </c>
      <c r="AK693" s="295">
        <f t="shared" si="745"/>
        <v>1320.3264617694404</v>
      </c>
      <c r="AL693" s="295">
        <f t="shared" si="745"/>
        <v>1334.982333564574</v>
      </c>
      <c r="AM693" s="295">
        <f t="shared" si="745"/>
        <v>1379.0097429673176</v>
      </c>
      <c r="AN693" s="160"/>
      <c r="AO693" s="69"/>
    </row>
    <row r="694" spans="2:41" outlineLevel="1">
      <c r="E694" s="67" t="s">
        <v>326</v>
      </c>
      <c r="G694" s="111" t="s">
        <v>160</v>
      </c>
      <c r="J694" s="295">
        <f t="shared" ref="J694:AM694" si="746">J650</f>
        <v>0</v>
      </c>
      <c r="K694" s="295">
        <f t="shared" si="746"/>
        <v>0</v>
      </c>
      <c r="L694" s="295">
        <f t="shared" si="746"/>
        <v>0</v>
      </c>
      <c r="M694" s="295">
        <f t="shared" si="746"/>
        <v>0</v>
      </c>
      <c r="N694" s="295">
        <f t="shared" si="746"/>
        <v>0</v>
      </c>
      <c r="O694" s="295">
        <f t="shared" si="746"/>
        <v>84.653918912134102</v>
      </c>
      <c r="P694" s="295">
        <f t="shared" si="746"/>
        <v>93.125182602089879</v>
      </c>
      <c r="Q694" s="295">
        <f t="shared" si="746"/>
        <v>169.61150913949189</v>
      </c>
      <c r="R694" s="295">
        <f t="shared" si="746"/>
        <v>174.18214051226857</v>
      </c>
      <c r="S694" s="295">
        <f t="shared" si="746"/>
        <v>165.08550857296348</v>
      </c>
      <c r="T694" s="295">
        <f t="shared" si="746"/>
        <v>72.607777240241191</v>
      </c>
      <c r="U694" s="295">
        <f t="shared" si="746"/>
        <v>90.440817021411476</v>
      </c>
      <c r="V694" s="295">
        <f t="shared" si="746"/>
        <v>91.925473710235821</v>
      </c>
      <c r="W694" s="295">
        <f t="shared" si="746"/>
        <v>64.632160950848032</v>
      </c>
      <c r="X694" s="295">
        <f t="shared" si="746"/>
        <v>59.478430491010243</v>
      </c>
      <c r="Y694" s="295">
        <f t="shared" si="746"/>
        <v>84.803651389664125</v>
      </c>
      <c r="Z694" s="295">
        <f t="shared" si="746"/>
        <v>86.04472268385986</v>
      </c>
      <c r="AA694" s="295">
        <f t="shared" si="746"/>
        <v>59.799108321728681</v>
      </c>
      <c r="AB694" s="295">
        <f t="shared" si="746"/>
        <v>66.045892095906183</v>
      </c>
      <c r="AC694" s="295">
        <f t="shared" si="746"/>
        <v>88.47670976639634</v>
      </c>
      <c r="AD694" s="295">
        <f t="shared" si="746"/>
        <v>38.877571106539783</v>
      </c>
      <c r="AE694" s="295">
        <f t="shared" si="746"/>
        <v>36.834914839247695</v>
      </c>
      <c r="AF694" s="295">
        <f t="shared" si="746"/>
        <v>54.977199933505815</v>
      </c>
      <c r="AG694" s="295">
        <f t="shared" si="746"/>
        <v>54.027958201398199</v>
      </c>
      <c r="AH694" s="295">
        <f t="shared" si="746"/>
        <v>44.558316596594004</v>
      </c>
      <c r="AI694" s="295">
        <f t="shared" si="746"/>
        <v>26.03826876609439</v>
      </c>
      <c r="AJ694" s="295">
        <f t="shared" si="746"/>
        <v>35.433557518681255</v>
      </c>
      <c r="AK694" s="295">
        <f t="shared" si="746"/>
        <v>44.34405882659361</v>
      </c>
      <c r="AL694" s="295">
        <f t="shared" si="746"/>
        <v>74.753157925945914</v>
      </c>
      <c r="AM694" s="295">
        <f t="shared" si="746"/>
        <v>64.598862218371877</v>
      </c>
      <c r="AN694" s="150"/>
      <c r="AO694" s="150"/>
    </row>
    <row r="695" spans="2:41" outlineLevel="1">
      <c r="E695" s="110" t="s">
        <v>327</v>
      </c>
      <c r="G695" s="111" t="s">
        <v>160</v>
      </c>
      <c r="J695" s="297">
        <f>-J687</f>
        <v>0</v>
      </c>
      <c r="K695" s="297">
        <f t="shared" ref="K695:AM695" si="747">-K687</f>
        <v>0</v>
      </c>
      <c r="L695" s="297">
        <f t="shared" si="747"/>
        <v>0</v>
      </c>
      <c r="M695" s="297">
        <f t="shared" si="747"/>
        <v>0</v>
      </c>
      <c r="N695" s="297">
        <f t="shared" si="747"/>
        <v>0</v>
      </c>
      <c r="O695" s="297">
        <f t="shared" si="747"/>
        <v>-1.8099985997545285</v>
      </c>
      <c r="P695" s="297">
        <f t="shared" si="747"/>
        <v>-3.5193411508495549</v>
      </c>
      <c r="Q695" s="297">
        <f t="shared" si="747"/>
        <v>-6.1795006708952727</v>
      </c>
      <c r="R695" s="297">
        <f t="shared" si="747"/>
        <v>-8.886718291362552</v>
      </c>
      <c r="S695" s="297">
        <f t="shared" si="747"/>
        <v>-11.540300114886605</v>
      </c>
      <c r="T695" s="297">
        <f t="shared" si="747"/>
        <v>-13.193180937259319</v>
      </c>
      <c r="U695" s="297">
        <f t="shared" si="747"/>
        <v>-14.965867778860346</v>
      </c>
      <c r="V695" s="297">
        <f t="shared" si="747"/>
        <v>-16.635026459459912</v>
      </c>
      <c r="W695" s="297">
        <f t="shared" si="747"/>
        <v>-17.870000684285166</v>
      </c>
      <c r="X695" s="297">
        <f t="shared" si="747"/>
        <v>-19.338070445636415</v>
      </c>
      <c r="Y695" s="297">
        <f t="shared" si="747"/>
        <v>-20.654607265424836</v>
      </c>
      <c r="Z695" s="297">
        <f t="shared" si="747"/>
        <v>-21.990800857011337</v>
      </c>
      <c r="AA695" s="297">
        <f t="shared" si="747"/>
        <v>-22.919693979211043</v>
      </c>
      <c r="AB695" s="297">
        <f t="shared" si="747"/>
        <v>-23.945917464390515</v>
      </c>
      <c r="AC695" s="297">
        <f t="shared" si="747"/>
        <v>-25.283516702184258</v>
      </c>
      <c r="AD695" s="297">
        <f t="shared" si="747"/>
        <v>-25.810219643869203</v>
      </c>
      <c r="AE695" s="297">
        <f t="shared" si="747"/>
        <v>-26.283754855495157</v>
      </c>
      <c r="AF695" s="297">
        <f t="shared" si="747"/>
        <v>-26.970029602803432</v>
      </c>
      <c r="AG695" s="297">
        <f t="shared" si="747"/>
        <v>-27.636485014354978</v>
      </c>
      <c r="AH695" s="297">
        <f t="shared" si="747"/>
        <v>-28.237389187272406</v>
      </c>
      <c r="AI695" s="297">
        <f t="shared" si="747"/>
        <v>-28.591210082328917</v>
      </c>
      <c r="AJ695" s="297">
        <f t="shared" si="747"/>
        <v>-29.072698815274993</v>
      </c>
      <c r="AK695" s="297">
        <f t="shared" si="747"/>
        <v>-29.688187031459965</v>
      </c>
      <c r="AL695" s="297">
        <f t="shared" si="747"/>
        <v>-30.72574852320238</v>
      </c>
      <c r="AM695" s="297">
        <f t="shared" si="747"/>
        <v>-31.622370066797302</v>
      </c>
      <c r="AN695" s="159"/>
    </row>
    <row r="696" spans="2:41" outlineLevel="1">
      <c r="E696" s="110" t="s">
        <v>328</v>
      </c>
      <c r="G696" s="111" t="s">
        <v>160</v>
      </c>
      <c r="J696" s="297">
        <f>SUM(J693:J695)</f>
        <v>0</v>
      </c>
      <c r="K696" s="297">
        <f t="shared" ref="K696:AM696" si="748">SUM(K693:K695)</f>
        <v>0</v>
      </c>
      <c r="L696" s="297">
        <f t="shared" si="748"/>
        <v>0</v>
      </c>
      <c r="M696" s="297">
        <f t="shared" si="748"/>
        <v>0</v>
      </c>
      <c r="N696" s="297">
        <f t="shared" si="748"/>
        <v>0</v>
      </c>
      <c r="O696" s="297">
        <f t="shared" si="748"/>
        <v>82.843920312379581</v>
      </c>
      <c r="P696" s="297">
        <f t="shared" si="748"/>
        <v>172.4497617636199</v>
      </c>
      <c r="Q696" s="297">
        <f t="shared" si="748"/>
        <v>335.88177023221652</v>
      </c>
      <c r="R696" s="297">
        <f t="shared" si="748"/>
        <v>501.17719245312253</v>
      </c>
      <c r="S696" s="297">
        <f t="shared" si="748"/>
        <v>654.72240091119943</v>
      </c>
      <c r="T696" s="297">
        <f t="shared" si="748"/>
        <v>714.13699721418129</v>
      </c>
      <c r="U696" s="297">
        <f t="shared" si="748"/>
        <v>789.61194645673243</v>
      </c>
      <c r="V696" s="297">
        <f t="shared" si="748"/>
        <v>864.90239370750828</v>
      </c>
      <c r="W696" s="297">
        <f t="shared" si="748"/>
        <v>911.66455397407117</v>
      </c>
      <c r="X696" s="297">
        <f t="shared" si="748"/>
        <v>951.80491401944505</v>
      </c>
      <c r="Y696" s="297">
        <f t="shared" si="748"/>
        <v>1015.9539581436843</v>
      </c>
      <c r="Z696" s="297">
        <f t="shared" si="748"/>
        <v>1080.0078799705327</v>
      </c>
      <c r="AA696" s="297">
        <f t="shared" si="748"/>
        <v>1116.8872943130505</v>
      </c>
      <c r="AB696" s="297">
        <f t="shared" si="748"/>
        <v>1158.987268944566</v>
      </c>
      <c r="AC696" s="297">
        <f t="shared" si="748"/>
        <v>1222.1804620087782</v>
      </c>
      <c r="AD696" s="297">
        <f t="shared" si="748"/>
        <v>1235.2478134714488</v>
      </c>
      <c r="AE696" s="297">
        <f t="shared" si="748"/>
        <v>1245.7989734552013</v>
      </c>
      <c r="AF696" s="297">
        <f t="shared" si="748"/>
        <v>1273.8061437859037</v>
      </c>
      <c r="AG696" s="297">
        <f t="shared" si="748"/>
        <v>1300.1976169729469</v>
      </c>
      <c r="AH696" s="297">
        <f t="shared" si="748"/>
        <v>1316.5185443822686</v>
      </c>
      <c r="AI696" s="297">
        <f t="shared" si="748"/>
        <v>1313.9656030660342</v>
      </c>
      <c r="AJ696" s="297">
        <f t="shared" si="748"/>
        <v>1320.3264617694404</v>
      </c>
      <c r="AK696" s="297">
        <f t="shared" si="748"/>
        <v>1334.982333564574</v>
      </c>
      <c r="AL696" s="297">
        <f t="shared" si="748"/>
        <v>1379.0097429673176</v>
      </c>
      <c r="AM696" s="297">
        <f t="shared" si="748"/>
        <v>1411.9862351188922</v>
      </c>
      <c r="AN696" s="159"/>
    </row>
    <row r="697" spans="2:41" outlineLevel="1">
      <c r="J697" s="297"/>
      <c r="K697" s="297"/>
      <c r="L697" s="297"/>
      <c r="M697" s="297"/>
      <c r="N697" s="297"/>
      <c r="O697" s="297"/>
      <c r="P697" s="297"/>
      <c r="Q697" s="297"/>
      <c r="R697" s="297"/>
      <c r="S697" s="297"/>
      <c r="T697" s="297"/>
      <c r="U697" s="297"/>
      <c r="V697" s="297"/>
      <c r="W697" s="297"/>
      <c r="X697" s="297"/>
      <c r="Y697" s="297"/>
      <c r="Z697" s="297"/>
      <c r="AA697" s="297"/>
      <c r="AB697" s="297"/>
      <c r="AC697" s="297"/>
      <c r="AD697" s="297"/>
      <c r="AE697" s="297"/>
      <c r="AF697" s="297"/>
      <c r="AG697" s="297"/>
      <c r="AH697" s="297"/>
      <c r="AI697" s="297"/>
      <c r="AJ697" s="297"/>
      <c r="AK697" s="297"/>
      <c r="AL697" s="297"/>
      <c r="AM697" s="297"/>
      <c r="AN697" s="111"/>
    </row>
    <row r="698" spans="2:41" outlineLevel="1">
      <c r="E698" s="110" t="s">
        <v>329</v>
      </c>
      <c r="G698" s="111" t="s">
        <v>160</v>
      </c>
      <c r="J698" s="297">
        <f>AVERAGE(J696,J693)</f>
        <v>0</v>
      </c>
      <c r="K698" s="297">
        <f t="shared" ref="K698:AM698" si="749">AVERAGE(K696,K693)</f>
        <v>0</v>
      </c>
      <c r="L698" s="297">
        <f t="shared" si="749"/>
        <v>0</v>
      </c>
      <c r="M698" s="297">
        <f t="shared" si="749"/>
        <v>0</v>
      </c>
      <c r="N698" s="297">
        <f t="shared" si="749"/>
        <v>0</v>
      </c>
      <c r="O698" s="297">
        <f t="shared" si="749"/>
        <v>41.42196015618979</v>
      </c>
      <c r="P698" s="297">
        <f t="shared" si="749"/>
        <v>127.64684103799974</v>
      </c>
      <c r="Q698" s="297">
        <f t="shared" si="749"/>
        <v>254.16576599791821</v>
      </c>
      <c r="R698" s="297">
        <f t="shared" si="749"/>
        <v>418.52948134266956</v>
      </c>
      <c r="S698" s="297">
        <f t="shared" si="749"/>
        <v>577.94979668216092</v>
      </c>
      <c r="T698" s="297">
        <f t="shared" si="749"/>
        <v>684.42969906269036</v>
      </c>
      <c r="U698" s="297">
        <f t="shared" si="749"/>
        <v>751.87447183545692</v>
      </c>
      <c r="V698" s="297">
        <f t="shared" si="749"/>
        <v>827.25717008212041</v>
      </c>
      <c r="W698" s="297">
        <f t="shared" si="749"/>
        <v>888.28347384078972</v>
      </c>
      <c r="X698" s="297">
        <f t="shared" si="749"/>
        <v>931.73473399675811</v>
      </c>
      <c r="Y698" s="297">
        <f t="shared" si="749"/>
        <v>983.87943608156468</v>
      </c>
      <c r="Z698" s="297">
        <f t="shared" si="749"/>
        <v>1047.9809190571086</v>
      </c>
      <c r="AA698" s="297">
        <f t="shared" si="749"/>
        <v>1098.4475871417917</v>
      </c>
      <c r="AB698" s="297">
        <f t="shared" si="749"/>
        <v>1137.9372816288083</v>
      </c>
      <c r="AC698" s="297">
        <f t="shared" si="749"/>
        <v>1190.5838654766721</v>
      </c>
      <c r="AD698" s="297">
        <f t="shared" si="749"/>
        <v>1228.7141377401135</v>
      </c>
      <c r="AE698" s="297">
        <f t="shared" si="749"/>
        <v>1240.5233934633252</v>
      </c>
      <c r="AF698" s="297">
        <f t="shared" si="749"/>
        <v>1259.8025586205526</v>
      </c>
      <c r="AG698" s="297">
        <f t="shared" si="749"/>
        <v>1287.0018803794253</v>
      </c>
      <c r="AH698" s="297">
        <f t="shared" si="749"/>
        <v>1308.3580806776076</v>
      </c>
      <c r="AI698" s="297">
        <f t="shared" si="749"/>
        <v>1315.2420737241514</v>
      </c>
      <c r="AJ698" s="297">
        <f t="shared" si="749"/>
        <v>1317.1460324177374</v>
      </c>
      <c r="AK698" s="297">
        <f t="shared" si="749"/>
        <v>1327.6543976670073</v>
      </c>
      <c r="AL698" s="297">
        <f t="shared" si="749"/>
        <v>1356.9960382659458</v>
      </c>
      <c r="AM698" s="297">
        <f t="shared" si="749"/>
        <v>1395.497989043105</v>
      </c>
      <c r="AN698" s="159"/>
    </row>
    <row r="699" spans="2:41" outlineLevel="1">
      <c r="E699" s="146" t="str">
        <f>Inputs!E$40</f>
        <v>Allowed Cost of Capital</v>
      </c>
      <c r="F699" s="147"/>
      <c r="G699" s="147" t="str">
        <f>Inputs!G$40</f>
        <v>%</v>
      </c>
      <c r="H699" s="146"/>
      <c r="I699" s="146"/>
      <c r="J699" s="170">
        <f>Inputs!J$40</f>
        <v>2.92</v>
      </c>
      <c r="K699" s="170">
        <f>Inputs!K$40</f>
        <v>2.92</v>
      </c>
      <c r="L699" s="170">
        <f>Inputs!L$40</f>
        <v>2.92</v>
      </c>
      <c r="M699" s="170">
        <f>Inputs!M$40</f>
        <v>2.92</v>
      </c>
      <c r="N699" s="170">
        <f>Inputs!N$40</f>
        <v>2.92</v>
      </c>
      <c r="O699" s="170">
        <f>Inputs!O$40</f>
        <v>3.23</v>
      </c>
      <c r="P699" s="170">
        <f>Inputs!P$40</f>
        <v>3.23</v>
      </c>
      <c r="Q699" s="170">
        <f>Inputs!Q$40</f>
        <v>3.23</v>
      </c>
      <c r="R699" s="170">
        <f>Inputs!R$40</f>
        <v>3.23</v>
      </c>
      <c r="S699" s="170">
        <f>Inputs!S$40</f>
        <v>3.23</v>
      </c>
      <c r="T699" s="170">
        <f>Inputs!T$40</f>
        <v>3.23</v>
      </c>
      <c r="U699" s="170">
        <f>Inputs!U$40</f>
        <v>3.23</v>
      </c>
      <c r="V699" s="170">
        <f>Inputs!V$40</f>
        <v>3.23</v>
      </c>
      <c r="W699" s="170">
        <f>Inputs!W$40</f>
        <v>3.23</v>
      </c>
      <c r="X699" s="170">
        <f>Inputs!X$40</f>
        <v>3.23</v>
      </c>
      <c r="Y699" s="170">
        <f>Inputs!Y$40</f>
        <v>3.23</v>
      </c>
      <c r="Z699" s="170">
        <f>Inputs!Z$40</f>
        <v>3.23</v>
      </c>
      <c r="AA699" s="170">
        <f>Inputs!AA$40</f>
        <v>3.23</v>
      </c>
      <c r="AB699" s="170">
        <f>Inputs!AB$40</f>
        <v>3.23</v>
      </c>
      <c r="AC699" s="170">
        <f>Inputs!AC$40</f>
        <v>3.23</v>
      </c>
      <c r="AD699" s="170">
        <f>Inputs!AD$40</f>
        <v>3.23</v>
      </c>
      <c r="AE699" s="170">
        <f>Inputs!AE$40</f>
        <v>3.23</v>
      </c>
      <c r="AF699" s="170">
        <f>Inputs!AF$40</f>
        <v>3.23</v>
      </c>
      <c r="AG699" s="170">
        <f>Inputs!AG$40</f>
        <v>3.23</v>
      </c>
      <c r="AH699" s="170">
        <f>Inputs!AH$40</f>
        <v>3.23</v>
      </c>
      <c r="AI699" s="170">
        <f>Inputs!AI$40</f>
        <v>3.23</v>
      </c>
      <c r="AJ699" s="170">
        <f>Inputs!AJ$40</f>
        <v>3.23</v>
      </c>
      <c r="AK699" s="170">
        <f>Inputs!AK$40</f>
        <v>3.23</v>
      </c>
      <c r="AL699" s="170">
        <f>Inputs!AL$40</f>
        <v>3.23</v>
      </c>
      <c r="AM699" s="170">
        <f>Inputs!AM$40</f>
        <v>3.23</v>
      </c>
      <c r="AN699" s="147"/>
    </row>
    <row r="700" spans="2:41" outlineLevel="1">
      <c r="E700" s="146"/>
      <c r="F700" s="147"/>
      <c r="G700" s="147"/>
      <c r="H700" s="146"/>
      <c r="I700" s="146"/>
      <c r="J700" s="166"/>
      <c r="K700" s="166"/>
      <c r="L700" s="166"/>
      <c r="M700" s="166"/>
      <c r="N700" s="166"/>
      <c r="O700" s="166"/>
      <c r="P700" s="166"/>
      <c r="Q700" s="166"/>
      <c r="R700" s="166"/>
      <c r="S700" s="166"/>
      <c r="T700" s="166"/>
      <c r="U700" s="166"/>
      <c r="V700" s="166"/>
      <c r="W700" s="166"/>
      <c r="X700" s="166"/>
      <c r="Y700" s="166"/>
      <c r="Z700" s="166"/>
      <c r="AA700" s="166"/>
      <c r="AB700" s="166"/>
      <c r="AC700" s="166"/>
      <c r="AD700" s="166"/>
      <c r="AE700" s="166"/>
      <c r="AF700" s="166"/>
      <c r="AG700" s="166"/>
      <c r="AH700" s="166"/>
      <c r="AI700" s="166"/>
      <c r="AJ700" s="166"/>
      <c r="AK700" s="166"/>
      <c r="AL700" s="166"/>
      <c r="AM700" s="166"/>
      <c r="AN700" s="147"/>
    </row>
    <row r="701" spans="2:41" outlineLevel="1">
      <c r="E701" s="153" t="s">
        <v>330</v>
      </c>
      <c r="F701" s="154"/>
      <c r="G701" s="154" t="s">
        <v>160</v>
      </c>
      <c r="H701" s="153"/>
      <c r="I701" s="153"/>
      <c r="J701" s="162">
        <f>J698*J699/100</f>
        <v>0</v>
      </c>
      <c r="K701" s="162">
        <f t="shared" ref="K701:AM701" si="750">K698*K699/100</f>
        <v>0</v>
      </c>
      <c r="L701" s="162">
        <f t="shared" si="750"/>
        <v>0</v>
      </c>
      <c r="M701" s="162">
        <f t="shared" si="750"/>
        <v>0</v>
      </c>
      <c r="N701" s="162">
        <f t="shared" si="750"/>
        <v>0</v>
      </c>
      <c r="O701" s="162">
        <f t="shared" si="750"/>
        <v>1.3379293130449301</v>
      </c>
      <c r="P701" s="162">
        <f t="shared" si="750"/>
        <v>4.1229929655273914</v>
      </c>
      <c r="Q701" s="162">
        <f t="shared" si="750"/>
        <v>8.2095542417327572</v>
      </c>
      <c r="R701" s="162">
        <f t="shared" si="750"/>
        <v>13.518502247368225</v>
      </c>
      <c r="S701" s="162">
        <f t="shared" si="750"/>
        <v>18.667778432833799</v>
      </c>
      <c r="T701" s="162">
        <f t="shared" si="750"/>
        <v>22.1070792797249</v>
      </c>
      <c r="U701" s="162">
        <f t="shared" si="750"/>
        <v>24.285545440285258</v>
      </c>
      <c r="V701" s="162">
        <f t="shared" si="750"/>
        <v>26.720406593652488</v>
      </c>
      <c r="W701" s="162">
        <f t="shared" si="750"/>
        <v>28.691556205057509</v>
      </c>
      <c r="X701" s="162">
        <f t="shared" si="750"/>
        <v>30.09503190809529</v>
      </c>
      <c r="Y701" s="162">
        <f t="shared" si="750"/>
        <v>31.779305785434541</v>
      </c>
      <c r="Z701" s="162">
        <f t="shared" si="750"/>
        <v>33.849783685544608</v>
      </c>
      <c r="AA701" s="162">
        <f t="shared" si="750"/>
        <v>35.479857064679869</v>
      </c>
      <c r="AB701" s="162">
        <f t="shared" si="750"/>
        <v>36.755374196610504</v>
      </c>
      <c r="AC701" s="162">
        <f t="shared" si="750"/>
        <v>38.455858854896512</v>
      </c>
      <c r="AD701" s="162">
        <f t="shared" si="750"/>
        <v>39.687466649005671</v>
      </c>
      <c r="AE701" s="162">
        <f t="shared" si="750"/>
        <v>40.0689056088654</v>
      </c>
      <c r="AF701" s="162">
        <f t="shared" si="750"/>
        <v>40.69162264344385</v>
      </c>
      <c r="AG701" s="162">
        <f t="shared" si="750"/>
        <v>41.570160736255438</v>
      </c>
      <c r="AH701" s="162">
        <f t="shared" si="750"/>
        <v>42.259966005886724</v>
      </c>
      <c r="AI701" s="162">
        <f t="shared" si="750"/>
        <v>42.482318981290092</v>
      </c>
      <c r="AJ701" s="162">
        <f t="shared" si="750"/>
        <v>42.54381684709292</v>
      </c>
      <c r="AK701" s="162">
        <f t="shared" si="750"/>
        <v>42.883237044644339</v>
      </c>
      <c r="AL701" s="162">
        <f t="shared" si="750"/>
        <v>43.830972035990051</v>
      </c>
      <c r="AM701" s="162">
        <f t="shared" si="750"/>
        <v>45.074585046092288</v>
      </c>
      <c r="AN701" s="159"/>
    </row>
    <row r="702" spans="2:41" outlineLevel="1">
      <c r="J702" s="161"/>
      <c r="K702" s="161"/>
      <c r="L702" s="161"/>
      <c r="M702" s="161"/>
      <c r="N702" s="161"/>
      <c r="O702" s="161"/>
      <c r="P702" s="161"/>
      <c r="Q702" s="161"/>
      <c r="R702" s="161"/>
      <c r="S702" s="161"/>
      <c r="T702" s="161"/>
      <c r="U702" s="161"/>
      <c r="V702" s="161"/>
      <c r="W702" s="161"/>
      <c r="X702" s="161"/>
      <c r="Y702" s="161"/>
      <c r="Z702" s="161"/>
      <c r="AA702" s="161"/>
      <c r="AB702" s="161"/>
      <c r="AC702" s="161"/>
      <c r="AD702" s="161"/>
      <c r="AE702" s="161"/>
      <c r="AF702" s="161"/>
      <c r="AG702" s="161"/>
      <c r="AH702" s="161"/>
      <c r="AI702" s="161"/>
      <c r="AJ702" s="161"/>
      <c r="AK702" s="161"/>
      <c r="AL702" s="161"/>
      <c r="AM702" s="161"/>
    </row>
    <row r="703" spans="2:41" outlineLevel="1">
      <c r="B703" s="157" t="s">
        <v>331</v>
      </c>
      <c r="J703" s="167"/>
      <c r="K703" s="167"/>
      <c r="L703" s="167"/>
      <c r="M703" s="167"/>
      <c r="N703" s="167"/>
      <c r="O703" s="167"/>
      <c r="P703" s="167"/>
      <c r="Q703" s="167"/>
      <c r="R703" s="167"/>
      <c r="S703" s="167"/>
      <c r="T703" s="167"/>
      <c r="U703" s="167"/>
      <c r="V703" s="167"/>
      <c r="W703" s="167"/>
      <c r="X703" s="167"/>
      <c r="Y703" s="167"/>
      <c r="Z703" s="167"/>
      <c r="AA703" s="167"/>
      <c r="AB703" s="167"/>
      <c r="AC703" s="167"/>
      <c r="AD703" s="167"/>
      <c r="AE703" s="167"/>
      <c r="AF703" s="167"/>
      <c r="AG703" s="167"/>
      <c r="AH703" s="167"/>
      <c r="AI703" s="167"/>
      <c r="AJ703" s="167"/>
      <c r="AK703" s="167"/>
      <c r="AL703" s="167"/>
      <c r="AM703" s="167"/>
    </row>
    <row r="704" spans="2:41" outlineLevel="1">
      <c r="J704" s="167"/>
      <c r="K704" s="167"/>
      <c r="L704" s="167"/>
      <c r="M704" s="167"/>
      <c r="N704" s="167"/>
      <c r="O704" s="167"/>
      <c r="P704" s="167"/>
      <c r="Q704" s="167"/>
      <c r="R704" s="167"/>
      <c r="S704" s="167"/>
      <c r="T704" s="167"/>
      <c r="U704" s="167"/>
      <c r="V704" s="167"/>
      <c r="W704" s="167"/>
      <c r="X704" s="167"/>
      <c r="Y704" s="167"/>
      <c r="Z704" s="167"/>
      <c r="AA704" s="167"/>
      <c r="AB704" s="167"/>
      <c r="AC704" s="167"/>
      <c r="AD704" s="167"/>
      <c r="AE704" s="167"/>
      <c r="AF704" s="167"/>
      <c r="AG704" s="167"/>
      <c r="AH704" s="167"/>
      <c r="AI704" s="167"/>
      <c r="AJ704" s="167"/>
      <c r="AK704" s="167"/>
      <c r="AL704" s="167"/>
      <c r="AM704" s="167"/>
    </row>
    <row r="705" spans="2:40" outlineLevel="1">
      <c r="E705" s="146" t="str">
        <f>Inputs!E$41</f>
        <v>Allowed Return on Equity (at notional gearing)</v>
      </c>
      <c r="F705" s="147"/>
      <c r="G705" s="147" t="str">
        <f>Inputs!G$41</f>
        <v>%</v>
      </c>
      <c r="H705" s="146"/>
      <c r="I705" s="146"/>
      <c r="J705" s="170">
        <f>Inputs!J$41</f>
        <v>4.1900000000000004</v>
      </c>
      <c r="K705" s="170">
        <f>Inputs!K$41</f>
        <v>4.1900000000000004</v>
      </c>
      <c r="L705" s="170">
        <f>Inputs!L$41</f>
        <v>4.1900000000000004</v>
      </c>
      <c r="M705" s="170">
        <f>Inputs!M$41</f>
        <v>4.1900000000000004</v>
      </c>
      <c r="N705" s="170">
        <f>Inputs!N$41</f>
        <v>4.1900000000000004</v>
      </c>
      <c r="O705" s="170">
        <f>Inputs!O$41</f>
        <v>4.1399999999999997</v>
      </c>
      <c r="P705" s="170">
        <f>Inputs!P$41</f>
        <v>4.1399999999999997</v>
      </c>
      <c r="Q705" s="170">
        <f>Inputs!Q$41</f>
        <v>4.1399999999999997</v>
      </c>
      <c r="R705" s="170">
        <f>Inputs!R$41</f>
        <v>4.1399999999999997</v>
      </c>
      <c r="S705" s="170">
        <f>Inputs!S$41</f>
        <v>4.1399999999999997</v>
      </c>
      <c r="T705" s="170">
        <f>Inputs!T$41</f>
        <v>4.1399999999999997</v>
      </c>
      <c r="U705" s="170">
        <f>Inputs!U$41</f>
        <v>4.1399999999999997</v>
      </c>
      <c r="V705" s="170">
        <f>Inputs!V$41</f>
        <v>4.1399999999999997</v>
      </c>
      <c r="W705" s="170">
        <f>Inputs!W$41</f>
        <v>4.1399999999999997</v>
      </c>
      <c r="X705" s="170">
        <f>Inputs!X$41</f>
        <v>4.1399999999999997</v>
      </c>
      <c r="Y705" s="170">
        <f>Inputs!Y$41</f>
        <v>4.1399999999999997</v>
      </c>
      <c r="Z705" s="170">
        <f>Inputs!Z$41</f>
        <v>4.1399999999999997</v>
      </c>
      <c r="AA705" s="170">
        <f>Inputs!AA$41</f>
        <v>4.1900000000000004</v>
      </c>
      <c r="AB705" s="170">
        <f>Inputs!AB$41</f>
        <v>4.1900000000000004</v>
      </c>
      <c r="AC705" s="170">
        <f>Inputs!AC$41</f>
        <v>4.1900000000000004</v>
      </c>
      <c r="AD705" s="170">
        <f>Inputs!AD$41</f>
        <v>4.1900000000000004</v>
      </c>
      <c r="AE705" s="170">
        <f>Inputs!AE$41</f>
        <v>4.1900000000000004</v>
      </c>
      <c r="AF705" s="170">
        <f>Inputs!AF$41</f>
        <v>4.1900000000000004</v>
      </c>
      <c r="AG705" s="170">
        <f>Inputs!AG$41</f>
        <v>4.1900000000000004</v>
      </c>
      <c r="AH705" s="170">
        <f>Inputs!AH$41</f>
        <v>4.1900000000000004</v>
      </c>
      <c r="AI705" s="170">
        <f>Inputs!AI$41</f>
        <v>4.1900000000000004</v>
      </c>
      <c r="AJ705" s="170">
        <f>Inputs!AJ$41</f>
        <v>4.1900000000000004</v>
      </c>
      <c r="AK705" s="170">
        <f>Inputs!AK$41</f>
        <v>4.1900000000000004</v>
      </c>
      <c r="AL705" s="170">
        <f>Inputs!AL$41</f>
        <v>4.1900000000000004</v>
      </c>
      <c r="AM705" s="170">
        <f>Inputs!AM$41</f>
        <v>4.1900000000000004</v>
      </c>
      <c r="AN705" s="146"/>
    </row>
    <row r="706" spans="2:40" outlineLevel="1">
      <c r="E706" s="146" t="str">
        <f>Inputs!E$42</f>
        <v>Notional gearing</v>
      </c>
      <c r="F706" s="147"/>
      <c r="G706" s="147" t="str">
        <f>Inputs!G$42</f>
        <v>%</v>
      </c>
      <c r="H706" s="146"/>
      <c r="I706" s="146"/>
      <c r="J706" s="170">
        <f>Inputs!J$42</f>
        <v>60</v>
      </c>
      <c r="K706" s="170">
        <f>Inputs!K$42</f>
        <v>60</v>
      </c>
      <c r="L706" s="170">
        <f>Inputs!L$42</f>
        <v>60</v>
      </c>
      <c r="M706" s="170">
        <f>Inputs!M$42</f>
        <v>60</v>
      </c>
      <c r="N706" s="170">
        <f>Inputs!N$42</f>
        <v>60</v>
      </c>
      <c r="O706" s="170">
        <f>Inputs!O$42</f>
        <v>55</v>
      </c>
      <c r="P706" s="170">
        <f>Inputs!P$42</f>
        <v>55</v>
      </c>
      <c r="Q706" s="170">
        <f>Inputs!Q$42</f>
        <v>55</v>
      </c>
      <c r="R706" s="170">
        <f>Inputs!R$42</f>
        <v>55</v>
      </c>
      <c r="S706" s="170">
        <f>Inputs!S$42</f>
        <v>55</v>
      </c>
      <c r="T706" s="170">
        <f>Inputs!T$42</f>
        <v>55</v>
      </c>
      <c r="U706" s="170">
        <f>Inputs!U$42</f>
        <v>55</v>
      </c>
      <c r="V706" s="170">
        <f>Inputs!V$42</f>
        <v>55</v>
      </c>
      <c r="W706" s="170">
        <f>Inputs!W$42</f>
        <v>55</v>
      </c>
      <c r="X706" s="170">
        <f>Inputs!X$42</f>
        <v>55</v>
      </c>
      <c r="Y706" s="170">
        <f>Inputs!Y$42</f>
        <v>55</v>
      </c>
      <c r="Z706" s="170">
        <f>Inputs!Z$42</f>
        <v>55</v>
      </c>
      <c r="AA706" s="170">
        <f>Inputs!AA$42</f>
        <v>55</v>
      </c>
      <c r="AB706" s="170">
        <f>Inputs!AB$42</f>
        <v>55</v>
      </c>
      <c r="AC706" s="170">
        <f>Inputs!AC$42</f>
        <v>55</v>
      </c>
      <c r="AD706" s="170">
        <f>Inputs!AD$42</f>
        <v>55</v>
      </c>
      <c r="AE706" s="170">
        <f>Inputs!AE$42</f>
        <v>55</v>
      </c>
      <c r="AF706" s="170">
        <f>Inputs!AF$42</f>
        <v>55</v>
      </c>
      <c r="AG706" s="170">
        <f>Inputs!AG$42</f>
        <v>55</v>
      </c>
      <c r="AH706" s="170">
        <f>Inputs!AH$42</f>
        <v>55</v>
      </c>
      <c r="AI706" s="170">
        <f>Inputs!AI$42</f>
        <v>55</v>
      </c>
      <c r="AJ706" s="170">
        <f>Inputs!AJ$42</f>
        <v>55</v>
      </c>
      <c r="AK706" s="170">
        <f>Inputs!AK$42</f>
        <v>55</v>
      </c>
      <c r="AL706" s="170">
        <f>Inputs!AL$42</f>
        <v>55</v>
      </c>
      <c r="AM706" s="170">
        <f>Inputs!AM$42</f>
        <v>55</v>
      </c>
      <c r="AN706" s="146"/>
    </row>
    <row r="707" spans="2:40" outlineLevel="1">
      <c r="E707" s="110" t="s">
        <v>332</v>
      </c>
      <c r="G707" s="111" t="s">
        <v>163</v>
      </c>
      <c r="J707" s="149">
        <f>100-J706</f>
        <v>40</v>
      </c>
      <c r="K707" s="149">
        <f t="shared" ref="K707" si="751">100-K706</f>
        <v>40</v>
      </c>
      <c r="L707" s="149">
        <f t="shared" ref="L707" si="752">100-L706</f>
        <v>40</v>
      </c>
      <c r="M707" s="149">
        <f t="shared" ref="M707" si="753">100-M706</f>
        <v>40</v>
      </c>
      <c r="N707" s="149">
        <f t="shared" ref="N707" si="754">100-N706</f>
        <v>40</v>
      </c>
      <c r="O707" s="149">
        <f t="shared" ref="O707" si="755">100-O706</f>
        <v>45</v>
      </c>
      <c r="P707" s="149">
        <f t="shared" ref="P707" si="756">100-P706</f>
        <v>45</v>
      </c>
      <c r="Q707" s="149">
        <f t="shared" ref="Q707" si="757">100-Q706</f>
        <v>45</v>
      </c>
      <c r="R707" s="149">
        <f t="shared" ref="R707" si="758">100-R706</f>
        <v>45</v>
      </c>
      <c r="S707" s="149">
        <f t="shared" ref="S707" si="759">100-S706</f>
        <v>45</v>
      </c>
      <c r="T707" s="149">
        <f t="shared" ref="T707" si="760">100-T706</f>
        <v>45</v>
      </c>
      <c r="U707" s="149">
        <f t="shared" ref="U707" si="761">100-U706</f>
        <v>45</v>
      </c>
      <c r="V707" s="149">
        <f t="shared" ref="V707" si="762">100-V706</f>
        <v>45</v>
      </c>
      <c r="W707" s="149">
        <f t="shared" ref="W707" si="763">100-W706</f>
        <v>45</v>
      </c>
      <c r="X707" s="149">
        <f t="shared" ref="X707" si="764">100-X706</f>
        <v>45</v>
      </c>
      <c r="Y707" s="149">
        <f t="shared" ref="Y707" si="765">100-Y706</f>
        <v>45</v>
      </c>
      <c r="Z707" s="149">
        <f t="shared" ref="Z707" si="766">100-Z706</f>
        <v>45</v>
      </c>
      <c r="AA707" s="149">
        <f t="shared" ref="AA707" si="767">100-AA706</f>
        <v>45</v>
      </c>
      <c r="AB707" s="149">
        <f t="shared" ref="AB707" si="768">100-AB706</f>
        <v>45</v>
      </c>
      <c r="AC707" s="149">
        <f t="shared" ref="AC707" si="769">100-AC706</f>
        <v>45</v>
      </c>
      <c r="AD707" s="149">
        <f t="shared" ref="AD707" si="770">100-AD706</f>
        <v>45</v>
      </c>
      <c r="AE707" s="149">
        <f t="shared" ref="AE707" si="771">100-AE706</f>
        <v>45</v>
      </c>
      <c r="AF707" s="149">
        <f t="shared" ref="AF707" si="772">100-AF706</f>
        <v>45</v>
      </c>
      <c r="AG707" s="149">
        <f t="shared" ref="AG707" si="773">100-AG706</f>
        <v>45</v>
      </c>
      <c r="AH707" s="149">
        <f t="shared" ref="AH707" si="774">100-AH706</f>
        <v>45</v>
      </c>
      <c r="AI707" s="149">
        <f t="shared" ref="AI707" si="775">100-AI706</f>
        <v>45</v>
      </c>
      <c r="AJ707" s="149">
        <f t="shared" ref="AJ707" si="776">100-AJ706</f>
        <v>45</v>
      </c>
      <c r="AK707" s="149">
        <f t="shared" ref="AK707" si="777">100-AK706</f>
        <v>45</v>
      </c>
      <c r="AL707" s="149">
        <f t="shared" ref="AL707" si="778">100-AL706</f>
        <v>45</v>
      </c>
      <c r="AM707" s="149">
        <f t="shared" ref="AM707" si="779">100-AM706</f>
        <v>45</v>
      </c>
    </row>
    <row r="708" spans="2:40" outlineLevel="1">
      <c r="E708" s="146" t="str">
        <f>Inputs!E$40</f>
        <v>Allowed Cost of Capital</v>
      </c>
      <c r="F708" s="147"/>
      <c r="G708" s="147" t="str">
        <f>Inputs!G$40</f>
        <v>%</v>
      </c>
      <c r="H708" s="146"/>
      <c r="I708" s="146"/>
      <c r="J708" s="170">
        <f>Inputs!J$40</f>
        <v>2.92</v>
      </c>
      <c r="K708" s="170">
        <f>Inputs!K$40</f>
        <v>2.92</v>
      </c>
      <c r="L708" s="170">
        <f>Inputs!L$40</f>
        <v>2.92</v>
      </c>
      <c r="M708" s="170">
        <f>Inputs!M$40</f>
        <v>2.92</v>
      </c>
      <c r="N708" s="170">
        <f>Inputs!N$40</f>
        <v>2.92</v>
      </c>
      <c r="O708" s="170">
        <f>Inputs!O$40</f>
        <v>3.23</v>
      </c>
      <c r="P708" s="170">
        <f>Inputs!P$40</f>
        <v>3.23</v>
      </c>
      <c r="Q708" s="170">
        <f>Inputs!Q$40</f>
        <v>3.23</v>
      </c>
      <c r="R708" s="170">
        <f>Inputs!R$40</f>
        <v>3.23</v>
      </c>
      <c r="S708" s="170">
        <f>Inputs!S$40</f>
        <v>3.23</v>
      </c>
      <c r="T708" s="170">
        <f>Inputs!T$40</f>
        <v>3.23</v>
      </c>
      <c r="U708" s="170">
        <f>Inputs!U$40</f>
        <v>3.23</v>
      </c>
      <c r="V708" s="170">
        <f>Inputs!V$40</f>
        <v>3.23</v>
      </c>
      <c r="W708" s="170">
        <f>Inputs!W$40</f>
        <v>3.23</v>
      </c>
      <c r="X708" s="170">
        <f>Inputs!X$40</f>
        <v>3.23</v>
      </c>
      <c r="Y708" s="170">
        <f>Inputs!Y$40</f>
        <v>3.23</v>
      </c>
      <c r="Z708" s="170">
        <f>Inputs!Z$40</f>
        <v>3.23</v>
      </c>
      <c r="AA708" s="170">
        <f>Inputs!AA$40</f>
        <v>3.23</v>
      </c>
      <c r="AB708" s="170">
        <f>Inputs!AB$40</f>
        <v>3.23</v>
      </c>
      <c r="AC708" s="170">
        <f>Inputs!AC$40</f>
        <v>3.23</v>
      </c>
      <c r="AD708" s="170">
        <f>Inputs!AD$40</f>
        <v>3.23</v>
      </c>
      <c r="AE708" s="170">
        <f>Inputs!AE$40</f>
        <v>3.23</v>
      </c>
      <c r="AF708" s="170">
        <f>Inputs!AF$40</f>
        <v>3.23</v>
      </c>
      <c r="AG708" s="170">
        <f>Inputs!AG$40</f>
        <v>3.23</v>
      </c>
      <c r="AH708" s="170">
        <f>Inputs!AH$40</f>
        <v>3.23</v>
      </c>
      <c r="AI708" s="170">
        <f>Inputs!AI$40</f>
        <v>3.23</v>
      </c>
      <c r="AJ708" s="170">
        <f>Inputs!AJ$40</f>
        <v>3.23</v>
      </c>
      <c r="AK708" s="170">
        <f>Inputs!AK$40</f>
        <v>3.23</v>
      </c>
      <c r="AL708" s="170">
        <f>Inputs!AL$40</f>
        <v>3.23</v>
      </c>
      <c r="AM708" s="170">
        <f>Inputs!AM$40</f>
        <v>3.23</v>
      </c>
      <c r="AN708" s="146"/>
    </row>
    <row r="709" spans="2:40" outlineLevel="1">
      <c r="E709" s="146" t="str">
        <f>Inputs!E$46</f>
        <v>Statutory marginal rate of corporation tax</v>
      </c>
      <c r="F709" s="147"/>
      <c r="G709" s="147" t="str">
        <f>Inputs!G$46</f>
        <v>%</v>
      </c>
      <c r="H709" s="146"/>
      <c r="I709" s="146"/>
      <c r="J709" s="170">
        <f>Inputs!J$46</f>
        <v>19</v>
      </c>
      <c r="K709" s="170">
        <f>Inputs!K$46</f>
        <v>19</v>
      </c>
      <c r="L709" s="170">
        <f>Inputs!L$46</f>
        <v>25</v>
      </c>
      <c r="M709" s="170">
        <f>Inputs!M$46</f>
        <v>25</v>
      </c>
      <c r="N709" s="170">
        <f>Inputs!N$46</f>
        <v>25</v>
      </c>
      <c r="O709" s="170">
        <f>Inputs!O$46</f>
        <v>25</v>
      </c>
      <c r="P709" s="170">
        <f>Inputs!P$46</f>
        <v>25</v>
      </c>
      <c r="Q709" s="170">
        <f>Inputs!Q$46</f>
        <v>25</v>
      </c>
      <c r="R709" s="170">
        <f>Inputs!R$46</f>
        <v>25</v>
      </c>
      <c r="S709" s="170">
        <f>Inputs!S$46</f>
        <v>25</v>
      </c>
      <c r="T709" s="170">
        <f>Inputs!T$46</f>
        <v>25</v>
      </c>
      <c r="U709" s="170">
        <f>Inputs!U$46</f>
        <v>25</v>
      </c>
      <c r="V709" s="170">
        <f>Inputs!V$46</f>
        <v>25</v>
      </c>
      <c r="W709" s="170">
        <f>Inputs!W$46</f>
        <v>25</v>
      </c>
      <c r="X709" s="170">
        <f>Inputs!X$46</f>
        <v>25</v>
      </c>
      <c r="Y709" s="170">
        <f>Inputs!Y$46</f>
        <v>25</v>
      </c>
      <c r="Z709" s="170">
        <f>Inputs!Z$46</f>
        <v>25</v>
      </c>
      <c r="AA709" s="170">
        <f>Inputs!AA$46</f>
        <v>25</v>
      </c>
      <c r="AB709" s="170">
        <f>Inputs!AB$46</f>
        <v>25</v>
      </c>
      <c r="AC709" s="170">
        <f>Inputs!AC$46</f>
        <v>25</v>
      </c>
      <c r="AD709" s="170">
        <f>Inputs!AD$46</f>
        <v>25</v>
      </c>
      <c r="AE709" s="170">
        <f>Inputs!AE$46</f>
        <v>25</v>
      </c>
      <c r="AF709" s="170">
        <f>Inputs!AF$46</f>
        <v>25</v>
      </c>
      <c r="AG709" s="170">
        <f>Inputs!AG$46</f>
        <v>25</v>
      </c>
      <c r="AH709" s="170">
        <f>Inputs!AH$46</f>
        <v>25</v>
      </c>
      <c r="AI709" s="170">
        <f>Inputs!AI$46</f>
        <v>25</v>
      </c>
      <c r="AJ709" s="170">
        <f>Inputs!AJ$46</f>
        <v>25</v>
      </c>
      <c r="AK709" s="170">
        <f>Inputs!AK$46</f>
        <v>25</v>
      </c>
      <c r="AL709" s="170">
        <f>Inputs!AL$46</f>
        <v>25</v>
      </c>
      <c r="AM709" s="170">
        <f>Inputs!AM$46</f>
        <v>25</v>
      </c>
      <c r="AN709" s="146"/>
    </row>
    <row r="710" spans="2:40" outlineLevel="1">
      <c r="J710" s="167"/>
      <c r="K710" s="167"/>
      <c r="L710" s="167"/>
      <c r="M710" s="167"/>
      <c r="N710" s="167"/>
      <c r="O710" s="167"/>
      <c r="P710" s="167"/>
      <c r="Q710" s="167"/>
      <c r="R710" s="167"/>
      <c r="S710" s="167"/>
      <c r="T710" s="167"/>
      <c r="U710" s="167"/>
      <c r="V710" s="167"/>
      <c r="W710" s="167"/>
      <c r="X710" s="167"/>
      <c r="Y710" s="167"/>
      <c r="Z710" s="167"/>
      <c r="AA710" s="167"/>
      <c r="AB710" s="167"/>
      <c r="AC710" s="167"/>
      <c r="AD710" s="167"/>
      <c r="AE710" s="167"/>
      <c r="AF710" s="167"/>
      <c r="AG710" s="167"/>
      <c r="AH710" s="167"/>
      <c r="AI710" s="167"/>
      <c r="AJ710" s="167"/>
      <c r="AK710" s="167"/>
      <c r="AL710" s="167"/>
      <c r="AM710" s="167"/>
    </row>
    <row r="711" spans="2:40" outlineLevel="1">
      <c r="E711" s="153" t="s">
        <v>333</v>
      </c>
      <c r="F711" s="154"/>
      <c r="G711" s="154" t="s">
        <v>160</v>
      </c>
      <c r="H711" s="153"/>
      <c r="I711" s="153"/>
      <c r="J711" s="162">
        <f>J701 * ( (J705 / 100 * J707 / 100 ) / (J708 / 100 ) ) * (1 / ( 1 - J709 / 100 ) - 1 )</f>
        <v>0</v>
      </c>
      <c r="K711" s="162">
        <f t="shared" ref="K711:M711" si="780">K701 * ( (K705 / 100 * K707 / 100 ) / (K708 / 100 ) ) * (1 / ( 1 - K709 / 100 ) - 1 )</f>
        <v>0</v>
      </c>
      <c r="L711" s="162">
        <f t="shared" si="780"/>
        <v>0</v>
      </c>
      <c r="M711" s="162">
        <f t="shared" si="780"/>
        <v>0</v>
      </c>
      <c r="N711" s="162">
        <f>N701 * ( (N705 / 100 * N707 / 100 ) / (N708 / 100 ) ) * (1 / ( 1 - N709 / 100 ) - 1 )</f>
        <v>0</v>
      </c>
      <c r="O711" s="162">
        <f t="shared" ref="O711:AM711" si="781">O701 * ( (O705 / 100 * O707 / 100 ) / (O708 / 100 ) ) * (1 / ( 1 - O709 / 100 ) - 1 )</f>
        <v>0.25723037256993853</v>
      </c>
      <c r="P711" s="162">
        <f t="shared" si="781"/>
        <v>0.79268688284597799</v>
      </c>
      <c r="Q711" s="162">
        <f t="shared" si="781"/>
        <v>1.5783694068470713</v>
      </c>
      <c r="R711" s="162">
        <f t="shared" si="781"/>
        <v>2.5990680791379766</v>
      </c>
      <c r="S711" s="162">
        <f t="shared" si="781"/>
        <v>3.5890682373962184</v>
      </c>
      <c r="T711" s="162">
        <f t="shared" si="781"/>
        <v>4.250308431179306</v>
      </c>
      <c r="U711" s="162">
        <f t="shared" si="781"/>
        <v>4.6691404700981858</v>
      </c>
      <c r="V711" s="162">
        <f t="shared" si="781"/>
        <v>5.1372670262099662</v>
      </c>
      <c r="W711" s="162">
        <f t="shared" si="781"/>
        <v>5.5162403725513025</v>
      </c>
      <c r="X711" s="162">
        <f t="shared" si="781"/>
        <v>5.7860726981198667</v>
      </c>
      <c r="Y711" s="162">
        <f t="shared" si="781"/>
        <v>6.1098912980665148</v>
      </c>
      <c r="Z711" s="162">
        <f t="shared" si="781"/>
        <v>6.5079615073446426</v>
      </c>
      <c r="AA711" s="162">
        <f t="shared" si="781"/>
        <v>6.9037430851861608</v>
      </c>
      <c r="AB711" s="162">
        <f t="shared" si="781"/>
        <v>7.15193581503706</v>
      </c>
      <c r="AC711" s="162">
        <f t="shared" si="781"/>
        <v>7.4828195945208851</v>
      </c>
      <c r="AD711" s="162">
        <f t="shared" si="781"/>
        <v>7.7224683556966145</v>
      </c>
      <c r="AE711" s="162">
        <f t="shared" si="781"/>
        <v>7.7966895279169979</v>
      </c>
      <c r="AF711" s="162">
        <f t="shared" si="781"/>
        <v>7.9178590809301728</v>
      </c>
      <c r="AG711" s="162">
        <f t="shared" si="781"/>
        <v>8.0888068181846879</v>
      </c>
      <c r="AH711" s="162">
        <f t="shared" si="781"/>
        <v>8.2230305370587633</v>
      </c>
      <c r="AI711" s="162">
        <f t="shared" si="781"/>
        <v>8.2662964333562918</v>
      </c>
      <c r="AJ711" s="162">
        <f t="shared" si="781"/>
        <v>8.2782628137454797</v>
      </c>
      <c r="AK711" s="162">
        <f t="shared" si="781"/>
        <v>8.3443078893371414</v>
      </c>
      <c r="AL711" s="162">
        <f t="shared" si="781"/>
        <v>8.5287201005014701</v>
      </c>
      <c r="AM711" s="162">
        <f t="shared" si="781"/>
        <v>8.7707048611359149</v>
      </c>
    </row>
    <row r="712" spans="2:40" outlineLevel="1"/>
    <row r="713" spans="2:40" outlineLevel="1">
      <c r="B713" s="157" t="s">
        <v>334</v>
      </c>
    </row>
    <row r="714" spans="2:40" outlineLevel="1"/>
    <row r="715" spans="2:40" outlineLevel="1">
      <c r="E715" s="163" t="str">
        <f>Inputs!E$156</f>
        <v>Enhancement operating expenditure</v>
      </c>
      <c r="F715" s="150"/>
      <c r="G715" s="150" t="str">
        <f>Inputs!G$156</f>
        <v>£m 2022/23p</v>
      </c>
      <c r="H715" s="163"/>
      <c r="I715" s="163"/>
      <c r="J715" s="174">
        <f>Inputs!J$156</f>
        <v>0</v>
      </c>
      <c r="K715" s="174">
        <f>Inputs!K$156</f>
        <v>0</v>
      </c>
      <c r="L715" s="174">
        <f>Inputs!L$156</f>
        <v>0</v>
      </c>
      <c r="M715" s="174">
        <f>Inputs!M$156</f>
        <v>0</v>
      </c>
      <c r="N715" s="174">
        <f>Inputs!N$156</f>
        <v>0</v>
      </c>
      <c r="O715" s="174">
        <f>Inputs!O$156</f>
        <v>8.7696989500000004</v>
      </c>
      <c r="P715" s="174">
        <f>Inputs!P$156</f>
        <v>7.6697372399999999</v>
      </c>
      <c r="Q715" s="174">
        <f>Inputs!Q$156</f>
        <v>6.6697372399999999</v>
      </c>
      <c r="R715" s="174">
        <f>Inputs!R$156</f>
        <v>5.6985596072885505</v>
      </c>
      <c r="S715" s="174">
        <f>Inputs!S$156</f>
        <v>18.315520268329813</v>
      </c>
      <c r="T715" s="174">
        <f>Inputs!T$156</f>
        <v>29.358566124667636</v>
      </c>
      <c r="U715" s="174">
        <f>Inputs!U$156</f>
        <v>30.462462799323255</v>
      </c>
      <c r="V715" s="174">
        <f>Inputs!V$156</f>
        <v>27.925510068395752</v>
      </c>
      <c r="W715" s="174">
        <f>Inputs!W$156</f>
        <v>34.796223645950732</v>
      </c>
      <c r="X715" s="174">
        <f>Inputs!X$156</f>
        <v>29.868690934582435</v>
      </c>
      <c r="Y715" s="174">
        <f>Inputs!Y$156</f>
        <v>31.152587609238054</v>
      </c>
      <c r="Z715" s="174">
        <f>Inputs!Z$156</f>
        <v>28.44563846565741</v>
      </c>
      <c r="AA715" s="174">
        <f>Inputs!AA$156</f>
        <v>35.089822542256293</v>
      </c>
      <c r="AB715" s="174">
        <f>Inputs!AB$156</f>
        <v>36.671826460454241</v>
      </c>
      <c r="AC715" s="174">
        <f>Inputs!AC$156</f>
        <v>31.157750374325261</v>
      </c>
      <c r="AD715" s="174">
        <f>Inputs!AD$156</f>
        <v>27.923097318458424</v>
      </c>
      <c r="AE715" s="174">
        <f>Inputs!AE$156</f>
        <v>34.715191389207988</v>
      </c>
      <c r="AF715" s="174">
        <f>Inputs!AF$156</f>
        <v>36.297157457277372</v>
      </c>
      <c r="AG715" s="174">
        <f>Inputs!AG$156</f>
        <v>36.873653176205551</v>
      </c>
      <c r="AH715" s="174">
        <f>Inputs!AH$156</f>
        <v>28.320814997509107</v>
      </c>
      <c r="AI715" s="174">
        <f>Inputs!AI$156</f>
        <v>34.692915909723773</v>
      </c>
      <c r="AJ715" s="174">
        <f>Inputs!AJ$156</f>
        <v>36.270775694067012</v>
      </c>
      <c r="AK715" s="174">
        <f>Inputs!AK$156</f>
        <v>36.987976446056678</v>
      </c>
      <c r="AL715" s="174">
        <f>Inputs!AL$156</f>
        <v>36.88941341792993</v>
      </c>
      <c r="AM715" s="174">
        <f>Inputs!AM$156</f>
        <v>37.207359117992318</v>
      </c>
    </row>
    <row r="716" spans="2:40" outlineLevel="1">
      <c r="E716" s="146" t="str">
        <f>Inputs!E$160</f>
        <v>Enhancement opex efficiency target</v>
      </c>
      <c r="F716" s="146"/>
      <c r="G716" s="147" t="str">
        <f>Inputs!G$160</f>
        <v>%</v>
      </c>
      <c r="H716" s="146"/>
      <c r="I716" s="146"/>
      <c r="J716" s="173">
        <f>Inputs!J$160</f>
        <v>100</v>
      </c>
      <c r="K716" s="173">
        <f>Inputs!K$160</f>
        <v>100</v>
      </c>
      <c r="L716" s="173">
        <f>Inputs!L$160</f>
        <v>100</v>
      </c>
      <c r="M716" s="173">
        <f>Inputs!M$160</f>
        <v>100</v>
      </c>
      <c r="N716" s="173">
        <f>Inputs!N$160</f>
        <v>100</v>
      </c>
      <c r="O716" s="173">
        <f>Inputs!O$160</f>
        <v>100</v>
      </c>
      <c r="P716" s="173">
        <f>Inputs!P$160</f>
        <v>100</v>
      </c>
      <c r="Q716" s="173">
        <f>Inputs!Q$160</f>
        <v>100</v>
      </c>
      <c r="R716" s="173">
        <f>Inputs!R$160</f>
        <v>100</v>
      </c>
      <c r="S716" s="173">
        <f>Inputs!S$160</f>
        <v>100</v>
      </c>
      <c r="T716" s="173">
        <f>Inputs!T$160</f>
        <v>100</v>
      </c>
      <c r="U716" s="173">
        <f>Inputs!U$160</f>
        <v>100</v>
      </c>
      <c r="V716" s="173">
        <f>Inputs!V$160</f>
        <v>100</v>
      </c>
      <c r="W716" s="173">
        <f>Inputs!W$160</f>
        <v>100</v>
      </c>
      <c r="X716" s="173">
        <f>Inputs!X$160</f>
        <v>100</v>
      </c>
      <c r="Y716" s="173">
        <f>Inputs!Y$160</f>
        <v>100</v>
      </c>
      <c r="Z716" s="173">
        <f>Inputs!Z$160</f>
        <v>100</v>
      </c>
      <c r="AA716" s="173">
        <f>Inputs!AA$160</f>
        <v>100</v>
      </c>
      <c r="AB716" s="173">
        <f>Inputs!AB$160</f>
        <v>100</v>
      </c>
      <c r="AC716" s="173">
        <f>Inputs!AC$160</f>
        <v>100</v>
      </c>
      <c r="AD716" s="173">
        <f>Inputs!AD$160</f>
        <v>100</v>
      </c>
      <c r="AE716" s="173">
        <f>Inputs!AE$160</f>
        <v>100</v>
      </c>
      <c r="AF716" s="173">
        <f>Inputs!AF$160</f>
        <v>100</v>
      </c>
      <c r="AG716" s="173">
        <f>Inputs!AG$160</f>
        <v>100</v>
      </c>
      <c r="AH716" s="173">
        <f>Inputs!AH$160</f>
        <v>100</v>
      </c>
      <c r="AI716" s="173">
        <f>Inputs!AI$160</f>
        <v>100</v>
      </c>
      <c r="AJ716" s="173">
        <f>Inputs!AJ$160</f>
        <v>100</v>
      </c>
      <c r="AK716" s="173">
        <f>Inputs!AK$160</f>
        <v>100</v>
      </c>
      <c r="AL716" s="173">
        <f>Inputs!AL$160</f>
        <v>100</v>
      </c>
      <c r="AM716" s="173">
        <f>Inputs!AM$160</f>
        <v>100</v>
      </c>
    </row>
    <row r="717" spans="2:40" outlineLevel="1">
      <c r="E717" s="298" t="s">
        <v>335</v>
      </c>
      <c r="F717" s="299"/>
      <c r="G717" s="299">
        <f>Inputs!G735</f>
        <v>0</v>
      </c>
      <c r="H717" s="298"/>
      <c r="I717" s="298"/>
      <c r="J717" s="162">
        <f t="shared" ref="J717:AM717" si="782">J715 * J716 / 100</f>
        <v>0</v>
      </c>
      <c r="K717" s="162">
        <f t="shared" si="782"/>
        <v>0</v>
      </c>
      <c r="L717" s="162">
        <f t="shared" si="782"/>
        <v>0</v>
      </c>
      <c r="M717" s="162">
        <f t="shared" si="782"/>
        <v>0</v>
      </c>
      <c r="N717" s="162">
        <f t="shared" si="782"/>
        <v>0</v>
      </c>
      <c r="O717" s="162">
        <f t="shared" si="782"/>
        <v>8.7696989500000004</v>
      </c>
      <c r="P717" s="162">
        <f t="shared" si="782"/>
        <v>7.6697372399999999</v>
      </c>
      <c r="Q717" s="162">
        <f t="shared" si="782"/>
        <v>6.6697372399999999</v>
      </c>
      <c r="R717" s="162">
        <f t="shared" si="782"/>
        <v>5.6985596072885505</v>
      </c>
      <c r="S717" s="162">
        <f t="shared" si="782"/>
        <v>18.315520268329813</v>
      </c>
      <c r="T717" s="162">
        <f t="shared" si="782"/>
        <v>29.358566124667636</v>
      </c>
      <c r="U717" s="162">
        <f t="shared" si="782"/>
        <v>30.462462799323259</v>
      </c>
      <c r="V717" s="162">
        <f t="shared" si="782"/>
        <v>27.925510068395752</v>
      </c>
      <c r="W717" s="162">
        <f t="shared" si="782"/>
        <v>34.796223645950732</v>
      </c>
      <c r="X717" s="162">
        <f t="shared" si="782"/>
        <v>29.868690934582435</v>
      </c>
      <c r="Y717" s="162">
        <f t="shared" si="782"/>
        <v>31.152587609238054</v>
      </c>
      <c r="Z717" s="162">
        <f t="shared" si="782"/>
        <v>28.44563846565741</v>
      </c>
      <c r="AA717" s="162">
        <f t="shared" si="782"/>
        <v>35.089822542256293</v>
      </c>
      <c r="AB717" s="162">
        <f t="shared" si="782"/>
        <v>36.671826460454241</v>
      </c>
      <c r="AC717" s="162">
        <f t="shared" si="782"/>
        <v>31.157750374325261</v>
      </c>
      <c r="AD717" s="162">
        <f t="shared" si="782"/>
        <v>27.923097318458428</v>
      </c>
      <c r="AE717" s="162">
        <f t="shared" si="782"/>
        <v>34.715191389207988</v>
      </c>
      <c r="AF717" s="162">
        <f t="shared" si="782"/>
        <v>36.297157457277372</v>
      </c>
      <c r="AG717" s="162">
        <f t="shared" si="782"/>
        <v>36.873653176205551</v>
      </c>
      <c r="AH717" s="162">
        <f t="shared" si="782"/>
        <v>28.320814997509107</v>
      </c>
      <c r="AI717" s="162">
        <f t="shared" si="782"/>
        <v>34.692915909723773</v>
      </c>
      <c r="AJ717" s="162">
        <f t="shared" si="782"/>
        <v>36.270775694067012</v>
      </c>
      <c r="AK717" s="162">
        <f t="shared" si="782"/>
        <v>36.987976446056678</v>
      </c>
      <c r="AL717" s="162">
        <f t="shared" si="782"/>
        <v>36.88941341792993</v>
      </c>
      <c r="AM717" s="162">
        <f t="shared" si="782"/>
        <v>37.207359117992318</v>
      </c>
    </row>
    <row r="718" spans="2:40" outlineLevel="1"/>
    <row r="719" spans="2:40" outlineLevel="1">
      <c r="B719" s="157" t="s">
        <v>336</v>
      </c>
    </row>
    <row r="720" spans="2:40" outlineLevel="1"/>
    <row r="721" spans="2:39" outlineLevel="1">
      <c r="E721" s="110" t="s">
        <v>337</v>
      </c>
      <c r="G721" s="111" t="s">
        <v>160</v>
      </c>
      <c r="J721" s="158">
        <f>J717+J711+J701+J687</f>
        <v>0</v>
      </c>
      <c r="K721" s="158">
        <f t="shared" ref="K721:AM721" si="783">K717+K711+K701+K687</f>
        <v>0</v>
      </c>
      <c r="L721" s="158">
        <f t="shared" si="783"/>
        <v>0</v>
      </c>
      <c r="M721" s="158">
        <f t="shared" si="783"/>
        <v>0</v>
      </c>
      <c r="N721" s="158">
        <f t="shared" si="783"/>
        <v>0</v>
      </c>
      <c r="O721" s="158">
        <f t="shared" si="783"/>
        <v>12.174857235369398</v>
      </c>
      <c r="P721" s="158">
        <f t="shared" si="783"/>
        <v>16.104758239222924</v>
      </c>
      <c r="Q721" s="158">
        <f t="shared" si="783"/>
        <v>22.637161559475103</v>
      </c>
      <c r="R721" s="158">
        <f t="shared" si="783"/>
        <v>30.702848225157304</v>
      </c>
      <c r="S721" s="158">
        <f t="shared" si="783"/>
        <v>52.112667053446437</v>
      </c>
      <c r="T721" s="158">
        <f t="shared" si="783"/>
        <v>68.909134772831152</v>
      </c>
      <c r="U721" s="158">
        <f t="shared" si="783"/>
        <v>74.383016488567051</v>
      </c>
      <c r="V721" s="158">
        <f t="shared" si="783"/>
        <v>76.418210147718113</v>
      </c>
      <c r="W721" s="158">
        <f t="shared" si="783"/>
        <v>86.874020907844709</v>
      </c>
      <c r="X721" s="158">
        <f t="shared" si="783"/>
        <v>85.087865986434011</v>
      </c>
      <c r="Y721" s="158">
        <f t="shared" si="783"/>
        <v>89.696391958163957</v>
      </c>
      <c r="Z721" s="158">
        <f t="shared" si="783"/>
        <v>90.794184515558001</v>
      </c>
      <c r="AA721" s="158">
        <f t="shared" si="783"/>
        <v>100.39311667133336</v>
      </c>
      <c r="AB721" s="158">
        <f t="shared" si="783"/>
        <v>104.52505393649233</v>
      </c>
      <c r="AC721" s="158">
        <f t="shared" si="783"/>
        <v>102.37994552592691</v>
      </c>
      <c r="AD721" s="158">
        <f t="shared" si="783"/>
        <v>101.14325196702993</v>
      </c>
      <c r="AE721" s="158">
        <f t="shared" si="783"/>
        <v>108.86454138148555</v>
      </c>
      <c r="AF721" s="158">
        <f t="shared" si="783"/>
        <v>111.87666878445484</v>
      </c>
      <c r="AG721" s="158">
        <f t="shared" si="783"/>
        <v>114.16910574500065</v>
      </c>
      <c r="AH721" s="158">
        <f t="shared" si="783"/>
        <v>107.04120072772702</v>
      </c>
      <c r="AI721" s="158">
        <f t="shared" si="783"/>
        <v>114.03274140669907</v>
      </c>
      <c r="AJ721" s="158">
        <f t="shared" si="783"/>
        <v>116.1655541701804</v>
      </c>
      <c r="AK721" s="158">
        <f t="shared" si="783"/>
        <v>117.90370841149812</v>
      </c>
      <c r="AL721" s="158">
        <f t="shared" si="783"/>
        <v>119.97485407762383</v>
      </c>
      <c r="AM721" s="158">
        <f t="shared" si="783"/>
        <v>122.67501909201782</v>
      </c>
    </row>
    <row r="722" spans="2:39" outlineLevel="1">
      <c r="E722" s="146" t="str">
        <f>Inputs!E$43</f>
        <v>Multiplier to account for retail margin</v>
      </c>
      <c r="F722" s="147"/>
      <c r="G722" s="147" t="str">
        <f>Inputs!G$43</f>
        <v>n</v>
      </c>
      <c r="H722" s="146"/>
      <c r="I722" s="146"/>
      <c r="J722" s="174">
        <f>Inputs!J$43</f>
        <v>1.01</v>
      </c>
      <c r="K722" s="174">
        <f>Inputs!K$43</f>
        <v>1.01</v>
      </c>
      <c r="L722" s="174">
        <f>Inputs!L$43</f>
        <v>1.01</v>
      </c>
      <c r="M722" s="174">
        <f>Inputs!M$43</f>
        <v>1.01</v>
      </c>
      <c r="N722" s="174">
        <f>Inputs!N$43</f>
        <v>1.01</v>
      </c>
      <c r="O722" s="174">
        <f>Inputs!O$43</f>
        <v>1.01</v>
      </c>
      <c r="P722" s="174">
        <f>Inputs!P$43</f>
        <v>1.01</v>
      </c>
      <c r="Q722" s="174">
        <f>Inputs!Q$43</f>
        <v>1.01</v>
      </c>
      <c r="R722" s="174">
        <f>Inputs!R$43</f>
        <v>1.01</v>
      </c>
      <c r="S722" s="174">
        <f>Inputs!S$43</f>
        <v>1.01</v>
      </c>
      <c r="T722" s="174">
        <f>Inputs!T$43</f>
        <v>1.01</v>
      </c>
      <c r="U722" s="174">
        <f>Inputs!U$43</f>
        <v>1.01</v>
      </c>
      <c r="V722" s="174">
        <f>Inputs!V$43</f>
        <v>1.01</v>
      </c>
      <c r="W722" s="174">
        <f>Inputs!W$43</f>
        <v>1.01</v>
      </c>
      <c r="X722" s="174">
        <f>Inputs!X$43</f>
        <v>1.01</v>
      </c>
      <c r="Y722" s="174">
        <f>Inputs!Y$43</f>
        <v>1.01</v>
      </c>
      <c r="Z722" s="174">
        <f>Inputs!Z$43</f>
        <v>1.01</v>
      </c>
      <c r="AA722" s="174">
        <f>Inputs!AA$43</f>
        <v>1.01</v>
      </c>
      <c r="AB722" s="174">
        <f>Inputs!AB$43</f>
        <v>1.01</v>
      </c>
      <c r="AC722" s="174">
        <f>Inputs!AC$43</f>
        <v>1.01</v>
      </c>
      <c r="AD722" s="174">
        <f>Inputs!AD$43</f>
        <v>1.01</v>
      </c>
      <c r="AE722" s="174">
        <f>Inputs!AE$43</f>
        <v>1.01</v>
      </c>
      <c r="AF722" s="174">
        <f>Inputs!AF$43</f>
        <v>1.01</v>
      </c>
      <c r="AG722" s="174">
        <f>Inputs!AG$43</f>
        <v>1.01</v>
      </c>
      <c r="AH722" s="174">
        <f>Inputs!AH$43</f>
        <v>1.01</v>
      </c>
      <c r="AI722" s="174">
        <f>Inputs!AI$43</f>
        <v>1.01</v>
      </c>
      <c r="AJ722" s="174">
        <f>Inputs!AJ$43</f>
        <v>1.01</v>
      </c>
      <c r="AK722" s="174">
        <f>Inputs!AK$43</f>
        <v>1.01</v>
      </c>
      <c r="AL722" s="174">
        <f>Inputs!AL$43</f>
        <v>1.01</v>
      </c>
      <c r="AM722" s="174">
        <f>Inputs!AM$43</f>
        <v>1.01</v>
      </c>
    </row>
    <row r="723" spans="2:39" outlineLevel="1">
      <c r="E723" s="153" t="s">
        <v>338</v>
      </c>
      <c r="F723" s="154"/>
      <c r="G723" s="154" t="s">
        <v>160</v>
      </c>
      <c r="H723" s="153"/>
      <c r="I723" s="153"/>
      <c r="J723" s="162">
        <f>( J721 * J722 ) - J721</f>
        <v>0</v>
      </c>
      <c r="K723" s="162">
        <f t="shared" ref="K723:AM723" si="784">( K721 * K722 ) - K721</f>
        <v>0</v>
      </c>
      <c r="L723" s="162">
        <f t="shared" si="784"/>
        <v>0</v>
      </c>
      <c r="M723" s="162">
        <f t="shared" si="784"/>
        <v>0</v>
      </c>
      <c r="N723" s="162">
        <f t="shared" si="784"/>
        <v>0</v>
      </c>
      <c r="O723" s="162">
        <f t="shared" si="784"/>
        <v>0.12174857235369352</v>
      </c>
      <c r="P723" s="162">
        <f t="shared" si="784"/>
        <v>0.16104758239222861</v>
      </c>
      <c r="Q723" s="162">
        <f t="shared" si="784"/>
        <v>0.22637161559475061</v>
      </c>
      <c r="R723" s="162">
        <f t="shared" si="784"/>
        <v>0.30702848225157453</v>
      </c>
      <c r="S723" s="162">
        <f t="shared" si="784"/>
        <v>0.52112667053446415</v>
      </c>
      <c r="T723" s="162">
        <f t="shared" si="784"/>
        <v>0.68909134772830782</v>
      </c>
      <c r="U723" s="162">
        <f t="shared" si="784"/>
        <v>0.74383016488566511</v>
      </c>
      <c r="V723" s="162">
        <f t="shared" si="784"/>
        <v>0.76418210147717502</v>
      </c>
      <c r="W723" s="162">
        <f t="shared" si="784"/>
        <v>0.86874020907845306</v>
      </c>
      <c r="X723" s="162">
        <f t="shared" si="784"/>
        <v>0.85087865986433542</v>
      </c>
      <c r="Y723" s="162">
        <f t="shared" si="784"/>
        <v>0.89696391958163701</v>
      </c>
      <c r="Z723" s="162">
        <f t="shared" si="784"/>
        <v>0.90794184515557674</v>
      </c>
      <c r="AA723" s="162">
        <f t="shared" si="784"/>
        <v>1.003931166713329</v>
      </c>
      <c r="AB723" s="162">
        <f t="shared" si="784"/>
        <v>1.045250539364929</v>
      </c>
      <c r="AC723" s="162">
        <f t="shared" si="784"/>
        <v>1.0237994552592653</v>
      </c>
      <c r="AD723" s="162">
        <f t="shared" si="784"/>
        <v>1.0114325196702936</v>
      </c>
      <c r="AE723" s="162">
        <f t="shared" si="784"/>
        <v>1.0886454138148594</v>
      </c>
      <c r="AF723" s="162">
        <f t="shared" si="784"/>
        <v>1.1187666878445555</v>
      </c>
      <c r="AG723" s="162">
        <f t="shared" si="784"/>
        <v>1.1416910574500037</v>
      </c>
      <c r="AH723" s="162">
        <f t="shared" si="784"/>
        <v>1.0704120072772696</v>
      </c>
      <c r="AI723" s="162">
        <f t="shared" si="784"/>
        <v>1.1403274140669879</v>
      </c>
      <c r="AJ723" s="162">
        <f t="shared" si="784"/>
        <v>1.1616555417018049</v>
      </c>
      <c r="AK723" s="162">
        <f t="shared" si="784"/>
        <v>1.1790370841149809</v>
      </c>
      <c r="AL723" s="162">
        <f t="shared" si="784"/>
        <v>1.1997485407762412</v>
      </c>
      <c r="AM723" s="162">
        <f t="shared" si="784"/>
        <v>1.2267501909201854</v>
      </c>
    </row>
    <row r="724" spans="2:39" outlineLevel="1"/>
    <row r="725" spans="2:39" outlineLevel="1">
      <c r="B725" s="157" t="s">
        <v>339</v>
      </c>
    </row>
    <row r="726" spans="2:39" outlineLevel="1">
      <c r="E726" s="148" t="str">
        <f>E717</f>
        <v>Enhancement operating expenditure (post efficiency)</v>
      </c>
      <c r="F726" s="159"/>
      <c r="G726" s="159">
        <f t="shared" ref="G726" si="785">G717</f>
        <v>0</v>
      </c>
      <c r="H726" s="148"/>
      <c r="I726" s="148"/>
      <c r="J726" s="158">
        <f t="shared" ref="J726:AM726" si="786">J717</f>
        <v>0</v>
      </c>
      <c r="K726" s="158">
        <f t="shared" si="786"/>
        <v>0</v>
      </c>
      <c r="L726" s="158">
        <f t="shared" si="786"/>
        <v>0</v>
      </c>
      <c r="M726" s="158">
        <f t="shared" si="786"/>
        <v>0</v>
      </c>
      <c r="N726" s="158">
        <f t="shared" si="786"/>
        <v>0</v>
      </c>
      <c r="O726" s="158">
        <f t="shared" si="786"/>
        <v>8.7696989500000004</v>
      </c>
      <c r="P726" s="158">
        <f t="shared" si="786"/>
        <v>7.6697372399999999</v>
      </c>
      <c r="Q726" s="158">
        <f t="shared" si="786"/>
        <v>6.6697372399999999</v>
      </c>
      <c r="R726" s="158">
        <f t="shared" si="786"/>
        <v>5.6985596072885505</v>
      </c>
      <c r="S726" s="158">
        <f t="shared" si="786"/>
        <v>18.315520268329813</v>
      </c>
      <c r="T726" s="158">
        <f t="shared" si="786"/>
        <v>29.358566124667636</v>
      </c>
      <c r="U726" s="158">
        <f t="shared" si="786"/>
        <v>30.462462799323259</v>
      </c>
      <c r="V726" s="158">
        <f t="shared" si="786"/>
        <v>27.925510068395752</v>
      </c>
      <c r="W726" s="158">
        <f t="shared" si="786"/>
        <v>34.796223645950732</v>
      </c>
      <c r="X726" s="158">
        <f t="shared" si="786"/>
        <v>29.868690934582435</v>
      </c>
      <c r="Y726" s="158">
        <f t="shared" si="786"/>
        <v>31.152587609238054</v>
      </c>
      <c r="Z726" s="158">
        <f t="shared" si="786"/>
        <v>28.44563846565741</v>
      </c>
      <c r="AA726" s="158">
        <f t="shared" si="786"/>
        <v>35.089822542256293</v>
      </c>
      <c r="AB726" s="158">
        <f t="shared" si="786"/>
        <v>36.671826460454241</v>
      </c>
      <c r="AC726" s="158">
        <f t="shared" si="786"/>
        <v>31.157750374325261</v>
      </c>
      <c r="AD726" s="158">
        <f t="shared" si="786"/>
        <v>27.923097318458428</v>
      </c>
      <c r="AE726" s="158">
        <f t="shared" si="786"/>
        <v>34.715191389207988</v>
      </c>
      <c r="AF726" s="158">
        <f t="shared" si="786"/>
        <v>36.297157457277372</v>
      </c>
      <c r="AG726" s="158">
        <f t="shared" si="786"/>
        <v>36.873653176205551</v>
      </c>
      <c r="AH726" s="158">
        <f t="shared" si="786"/>
        <v>28.320814997509107</v>
      </c>
      <c r="AI726" s="158">
        <f t="shared" si="786"/>
        <v>34.692915909723773</v>
      </c>
      <c r="AJ726" s="158">
        <f t="shared" si="786"/>
        <v>36.270775694067012</v>
      </c>
      <c r="AK726" s="158">
        <f t="shared" si="786"/>
        <v>36.987976446056678</v>
      </c>
      <c r="AL726" s="158">
        <f t="shared" si="786"/>
        <v>36.88941341792993</v>
      </c>
      <c r="AM726" s="158">
        <f t="shared" si="786"/>
        <v>37.207359117992318</v>
      </c>
    </row>
    <row r="727" spans="2:39" outlineLevel="1">
      <c r="E727" s="110" t="str">
        <f>E687</f>
        <v>Total draw down charges</v>
      </c>
      <c r="G727" s="111" t="str">
        <f t="shared" ref="G727" si="787">G687</f>
        <v>£m 2022/23p</v>
      </c>
      <c r="J727" s="158">
        <f t="shared" ref="J727:AM727" si="788">J687</f>
        <v>0</v>
      </c>
      <c r="K727" s="158">
        <f t="shared" si="788"/>
        <v>0</v>
      </c>
      <c r="L727" s="158">
        <f t="shared" si="788"/>
        <v>0</v>
      </c>
      <c r="M727" s="158">
        <f t="shared" si="788"/>
        <v>0</v>
      </c>
      <c r="N727" s="158">
        <f t="shared" si="788"/>
        <v>0</v>
      </c>
      <c r="O727" s="158">
        <f t="shared" si="788"/>
        <v>1.8099985997545285</v>
      </c>
      <c r="P727" s="158">
        <f t="shared" si="788"/>
        <v>3.5193411508495549</v>
      </c>
      <c r="Q727" s="158">
        <f t="shared" si="788"/>
        <v>6.1795006708952727</v>
      </c>
      <c r="R727" s="158">
        <f t="shared" si="788"/>
        <v>8.886718291362552</v>
      </c>
      <c r="S727" s="158">
        <f t="shared" si="788"/>
        <v>11.540300114886605</v>
      </c>
      <c r="T727" s="158">
        <f t="shared" si="788"/>
        <v>13.193180937259319</v>
      </c>
      <c r="U727" s="158">
        <f t="shared" si="788"/>
        <v>14.965867778860346</v>
      </c>
      <c r="V727" s="158">
        <f t="shared" si="788"/>
        <v>16.635026459459912</v>
      </c>
      <c r="W727" s="158">
        <f t="shared" si="788"/>
        <v>17.870000684285166</v>
      </c>
      <c r="X727" s="158">
        <f t="shared" si="788"/>
        <v>19.338070445636415</v>
      </c>
      <c r="Y727" s="158">
        <f t="shared" si="788"/>
        <v>20.654607265424836</v>
      </c>
      <c r="Z727" s="158">
        <f t="shared" si="788"/>
        <v>21.990800857011337</v>
      </c>
      <c r="AA727" s="158">
        <f t="shared" si="788"/>
        <v>22.919693979211043</v>
      </c>
      <c r="AB727" s="158">
        <f t="shared" si="788"/>
        <v>23.945917464390515</v>
      </c>
      <c r="AC727" s="158">
        <f t="shared" si="788"/>
        <v>25.283516702184258</v>
      </c>
      <c r="AD727" s="158">
        <f t="shared" si="788"/>
        <v>25.810219643869203</v>
      </c>
      <c r="AE727" s="158">
        <f t="shared" si="788"/>
        <v>26.283754855495157</v>
      </c>
      <c r="AF727" s="158">
        <f t="shared" si="788"/>
        <v>26.970029602803432</v>
      </c>
      <c r="AG727" s="158">
        <f t="shared" si="788"/>
        <v>27.636485014354978</v>
      </c>
      <c r="AH727" s="158">
        <f t="shared" si="788"/>
        <v>28.237389187272406</v>
      </c>
      <c r="AI727" s="158">
        <f t="shared" si="788"/>
        <v>28.591210082328917</v>
      </c>
      <c r="AJ727" s="158">
        <f t="shared" si="788"/>
        <v>29.072698815274993</v>
      </c>
      <c r="AK727" s="158">
        <f t="shared" si="788"/>
        <v>29.688187031459965</v>
      </c>
      <c r="AL727" s="158">
        <f t="shared" si="788"/>
        <v>30.72574852320238</v>
      </c>
      <c r="AM727" s="158">
        <f t="shared" si="788"/>
        <v>31.622370066797302</v>
      </c>
    </row>
    <row r="728" spans="2:39" outlineLevel="1">
      <c r="E728" s="110" t="str">
        <f>E701</f>
        <v>Allowed return on capital</v>
      </c>
      <c r="G728" s="111" t="str">
        <f t="shared" ref="G728" si="789">G701</f>
        <v>£m 2022/23p</v>
      </c>
      <c r="J728" s="158">
        <f t="shared" ref="J728:AM728" si="790">J701</f>
        <v>0</v>
      </c>
      <c r="K728" s="158">
        <f t="shared" si="790"/>
        <v>0</v>
      </c>
      <c r="L728" s="158">
        <f t="shared" si="790"/>
        <v>0</v>
      </c>
      <c r="M728" s="158">
        <f t="shared" si="790"/>
        <v>0</v>
      </c>
      <c r="N728" s="158">
        <f t="shared" si="790"/>
        <v>0</v>
      </c>
      <c r="O728" s="158">
        <f t="shared" si="790"/>
        <v>1.3379293130449301</v>
      </c>
      <c r="P728" s="158">
        <f t="shared" si="790"/>
        <v>4.1229929655273914</v>
      </c>
      <c r="Q728" s="158">
        <f t="shared" si="790"/>
        <v>8.2095542417327572</v>
      </c>
      <c r="R728" s="158">
        <f t="shared" si="790"/>
        <v>13.518502247368225</v>
      </c>
      <c r="S728" s="158">
        <f t="shared" si="790"/>
        <v>18.667778432833799</v>
      </c>
      <c r="T728" s="158">
        <f t="shared" si="790"/>
        <v>22.1070792797249</v>
      </c>
      <c r="U728" s="158">
        <f t="shared" si="790"/>
        <v>24.285545440285258</v>
      </c>
      <c r="V728" s="158">
        <f t="shared" si="790"/>
        <v>26.720406593652488</v>
      </c>
      <c r="W728" s="158">
        <f t="shared" si="790"/>
        <v>28.691556205057509</v>
      </c>
      <c r="X728" s="158">
        <f t="shared" si="790"/>
        <v>30.09503190809529</v>
      </c>
      <c r="Y728" s="158">
        <f t="shared" si="790"/>
        <v>31.779305785434541</v>
      </c>
      <c r="Z728" s="158">
        <f t="shared" si="790"/>
        <v>33.849783685544608</v>
      </c>
      <c r="AA728" s="158">
        <f t="shared" si="790"/>
        <v>35.479857064679869</v>
      </c>
      <c r="AB728" s="158">
        <f t="shared" si="790"/>
        <v>36.755374196610504</v>
      </c>
      <c r="AC728" s="158">
        <f t="shared" si="790"/>
        <v>38.455858854896512</v>
      </c>
      <c r="AD728" s="158">
        <f t="shared" si="790"/>
        <v>39.687466649005671</v>
      </c>
      <c r="AE728" s="158">
        <f t="shared" si="790"/>
        <v>40.0689056088654</v>
      </c>
      <c r="AF728" s="158">
        <f t="shared" si="790"/>
        <v>40.69162264344385</v>
      </c>
      <c r="AG728" s="158">
        <f t="shared" si="790"/>
        <v>41.570160736255438</v>
      </c>
      <c r="AH728" s="158">
        <f t="shared" si="790"/>
        <v>42.259966005886724</v>
      </c>
      <c r="AI728" s="158">
        <f t="shared" si="790"/>
        <v>42.482318981290092</v>
      </c>
      <c r="AJ728" s="158">
        <f t="shared" si="790"/>
        <v>42.54381684709292</v>
      </c>
      <c r="AK728" s="158">
        <f t="shared" si="790"/>
        <v>42.883237044644339</v>
      </c>
      <c r="AL728" s="158">
        <f t="shared" si="790"/>
        <v>43.830972035990051</v>
      </c>
      <c r="AM728" s="158">
        <f t="shared" si="790"/>
        <v>45.074585046092288</v>
      </c>
    </row>
    <row r="729" spans="2:39" outlineLevel="1">
      <c r="E729" s="110" t="str">
        <f>E711</f>
        <v>Allowed Tax</v>
      </c>
      <c r="G729" s="111" t="str">
        <f>G711</f>
        <v>£m 2022/23p</v>
      </c>
      <c r="J729" s="158">
        <f>J711</f>
        <v>0</v>
      </c>
      <c r="K729" s="158">
        <f t="shared" ref="K729:AM729" si="791">K711</f>
        <v>0</v>
      </c>
      <c r="L729" s="158">
        <f t="shared" si="791"/>
        <v>0</v>
      </c>
      <c r="M729" s="158">
        <f t="shared" si="791"/>
        <v>0</v>
      </c>
      <c r="N729" s="158">
        <f t="shared" si="791"/>
        <v>0</v>
      </c>
      <c r="O729" s="158">
        <f t="shared" si="791"/>
        <v>0.25723037256993853</v>
      </c>
      <c r="P729" s="158">
        <f t="shared" si="791"/>
        <v>0.79268688284597799</v>
      </c>
      <c r="Q729" s="158">
        <f t="shared" si="791"/>
        <v>1.5783694068470713</v>
      </c>
      <c r="R729" s="158">
        <f t="shared" si="791"/>
        <v>2.5990680791379766</v>
      </c>
      <c r="S729" s="158">
        <f t="shared" si="791"/>
        <v>3.5890682373962184</v>
      </c>
      <c r="T729" s="158">
        <f t="shared" si="791"/>
        <v>4.250308431179306</v>
      </c>
      <c r="U729" s="158">
        <f t="shared" si="791"/>
        <v>4.6691404700981858</v>
      </c>
      <c r="V729" s="158">
        <f t="shared" si="791"/>
        <v>5.1372670262099662</v>
      </c>
      <c r="W729" s="158">
        <f t="shared" si="791"/>
        <v>5.5162403725513025</v>
      </c>
      <c r="X729" s="158">
        <f t="shared" si="791"/>
        <v>5.7860726981198667</v>
      </c>
      <c r="Y729" s="158">
        <f t="shared" si="791"/>
        <v>6.1098912980665148</v>
      </c>
      <c r="Z729" s="158">
        <f t="shared" si="791"/>
        <v>6.5079615073446426</v>
      </c>
      <c r="AA729" s="158">
        <f t="shared" si="791"/>
        <v>6.9037430851861608</v>
      </c>
      <c r="AB729" s="158">
        <f t="shared" si="791"/>
        <v>7.15193581503706</v>
      </c>
      <c r="AC729" s="158">
        <f t="shared" si="791"/>
        <v>7.4828195945208851</v>
      </c>
      <c r="AD729" s="158">
        <f t="shared" si="791"/>
        <v>7.7224683556966145</v>
      </c>
      <c r="AE729" s="158">
        <f t="shared" si="791"/>
        <v>7.7966895279169979</v>
      </c>
      <c r="AF729" s="158">
        <f t="shared" si="791"/>
        <v>7.9178590809301728</v>
      </c>
      <c r="AG729" s="158">
        <f t="shared" si="791"/>
        <v>8.0888068181846879</v>
      </c>
      <c r="AH729" s="158">
        <f t="shared" si="791"/>
        <v>8.2230305370587633</v>
      </c>
      <c r="AI729" s="158">
        <f t="shared" si="791"/>
        <v>8.2662964333562918</v>
      </c>
      <c r="AJ729" s="158">
        <f t="shared" si="791"/>
        <v>8.2782628137454797</v>
      </c>
      <c r="AK729" s="158">
        <f t="shared" si="791"/>
        <v>8.3443078893371414</v>
      </c>
      <c r="AL729" s="158">
        <f t="shared" si="791"/>
        <v>8.5287201005014701</v>
      </c>
      <c r="AM729" s="158">
        <f t="shared" si="791"/>
        <v>8.7707048611359149</v>
      </c>
    </row>
    <row r="730" spans="2:39" outlineLevel="1">
      <c r="E730" s="110" t="str">
        <f>E723</f>
        <v>Allowed retail margin</v>
      </c>
      <c r="F730" s="110"/>
      <c r="G730" s="111" t="str">
        <f t="shared" ref="G730" si="792">G723</f>
        <v>£m 2022/23p</v>
      </c>
      <c r="J730" s="158">
        <f t="shared" ref="J730:AM730" si="793">J723</f>
        <v>0</v>
      </c>
      <c r="K730" s="158">
        <f t="shared" si="793"/>
        <v>0</v>
      </c>
      <c r="L730" s="158">
        <f t="shared" si="793"/>
        <v>0</v>
      </c>
      <c r="M730" s="158">
        <f t="shared" si="793"/>
        <v>0</v>
      </c>
      <c r="N730" s="158">
        <f t="shared" si="793"/>
        <v>0</v>
      </c>
      <c r="O730" s="158">
        <f t="shared" si="793"/>
        <v>0.12174857235369352</v>
      </c>
      <c r="P730" s="158">
        <f t="shared" si="793"/>
        <v>0.16104758239222861</v>
      </c>
      <c r="Q730" s="158">
        <f t="shared" si="793"/>
        <v>0.22637161559475061</v>
      </c>
      <c r="R730" s="158">
        <f t="shared" si="793"/>
        <v>0.30702848225157453</v>
      </c>
      <c r="S730" s="158">
        <f t="shared" si="793"/>
        <v>0.52112667053446415</v>
      </c>
      <c r="T730" s="158">
        <f t="shared" si="793"/>
        <v>0.68909134772830782</v>
      </c>
      <c r="U730" s="158">
        <f t="shared" si="793"/>
        <v>0.74383016488566511</v>
      </c>
      <c r="V730" s="158">
        <f t="shared" si="793"/>
        <v>0.76418210147717502</v>
      </c>
      <c r="W730" s="158">
        <f t="shared" si="793"/>
        <v>0.86874020907845306</v>
      </c>
      <c r="X730" s="158">
        <f t="shared" si="793"/>
        <v>0.85087865986433542</v>
      </c>
      <c r="Y730" s="158">
        <f t="shared" si="793"/>
        <v>0.89696391958163701</v>
      </c>
      <c r="Z730" s="158">
        <f t="shared" si="793"/>
        <v>0.90794184515557674</v>
      </c>
      <c r="AA730" s="158">
        <f t="shared" si="793"/>
        <v>1.003931166713329</v>
      </c>
      <c r="AB730" s="158">
        <f t="shared" si="793"/>
        <v>1.045250539364929</v>
      </c>
      <c r="AC730" s="158">
        <f t="shared" si="793"/>
        <v>1.0237994552592653</v>
      </c>
      <c r="AD730" s="158">
        <f t="shared" si="793"/>
        <v>1.0114325196702936</v>
      </c>
      <c r="AE730" s="158">
        <f t="shared" si="793"/>
        <v>1.0886454138148594</v>
      </c>
      <c r="AF730" s="158">
        <f t="shared" si="793"/>
        <v>1.1187666878445555</v>
      </c>
      <c r="AG730" s="158">
        <f t="shared" si="793"/>
        <v>1.1416910574500037</v>
      </c>
      <c r="AH730" s="158">
        <f t="shared" si="793"/>
        <v>1.0704120072772696</v>
      </c>
      <c r="AI730" s="158">
        <f t="shared" si="793"/>
        <v>1.1403274140669879</v>
      </c>
      <c r="AJ730" s="158">
        <f t="shared" si="793"/>
        <v>1.1616555417018049</v>
      </c>
      <c r="AK730" s="158">
        <f t="shared" si="793"/>
        <v>1.1790370841149809</v>
      </c>
      <c r="AL730" s="158">
        <f t="shared" si="793"/>
        <v>1.1997485407762412</v>
      </c>
      <c r="AM730" s="158">
        <f t="shared" si="793"/>
        <v>1.2267501909201854</v>
      </c>
    </row>
    <row r="731" spans="2:39" outlineLevel="1">
      <c r="E731" s="153" t="s">
        <v>340</v>
      </c>
      <c r="F731" s="154"/>
      <c r="G731" s="154" t="s">
        <v>160</v>
      </c>
      <c r="H731" s="153"/>
      <c r="I731" s="153"/>
      <c r="J731" s="164">
        <f>SUM(J726:J730)</f>
        <v>0</v>
      </c>
      <c r="K731" s="164">
        <f t="shared" ref="K731:AM731" si="794">SUM(K726:K730)</f>
        <v>0</v>
      </c>
      <c r="L731" s="164">
        <f t="shared" si="794"/>
        <v>0</v>
      </c>
      <c r="M731" s="164">
        <f t="shared" si="794"/>
        <v>0</v>
      </c>
      <c r="N731" s="164">
        <f t="shared" si="794"/>
        <v>0</v>
      </c>
      <c r="O731" s="164">
        <f t="shared" si="794"/>
        <v>12.296605807723092</v>
      </c>
      <c r="P731" s="164">
        <f t="shared" si="794"/>
        <v>16.265805821615153</v>
      </c>
      <c r="Q731" s="164">
        <f t="shared" si="794"/>
        <v>22.863533175069851</v>
      </c>
      <c r="R731" s="164">
        <f t="shared" si="794"/>
        <v>31.009876707408878</v>
      </c>
      <c r="S731" s="164">
        <f t="shared" si="794"/>
        <v>52.633793723980901</v>
      </c>
      <c r="T731" s="164">
        <f t="shared" si="794"/>
        <v>69.598226120559474</v>
      </c>
      <c r="U731" s="164">
        <f t="shared" si="794"/>
        <v>75.126846653452716</v>
      </c>
      <c r="V731" s="164">
        <f t="shared" si="794"/>
        <v>77.182392249195289</v>
      </c>
      <c r="W731" s="164">
        <f t="shared" si="794"/>
        <v>87.742761116923177</v>
      </c>
      <c r="X731" s="164">
        <f t="shared" si="794"/>
        <v>85.938744646298346</v>
      </c>
      <c r="Y731" s="164">
        <f t="shared" si="794"/>
        <v>90.59335587774558</v>
      </c>
      <c r="Z731" s="164">
        <f t="shared" si="794"/>
        <v>91.702126360713578</v>
      </c>
      <c r="AA731" s="164">
        <f t="shared" si="794"/>
        <v>101.39704783804669</v>
      </c>
      <c r="AB731" s="164">
        <f t="shared" si="794"/>
        <v>105.57030447585726</v>
      </c>
      <c r="AC731" s="164">
        <f t="shared" si="794"/>
        <v>103.40374498118619</v>
      </c>
      <c r="AD731" s="164">
        <f t="shared" si="794"/>
        <v>102.15468448670022</v>
      </c>
      <c r="AE731" s="164">
        <f t="shared" si="794"/>
        <v>109.95318679530041</v>
      </c>
      <c r="AF731" s="164">
        <f t="shared" si="794"/>
        <v>112.99543547229938</v>
      </c>
      <c r="AG731" s="164">
        <f t="shared" si="794"/>
        <v>115.31079680245067</v>
      </c>
      <c r="AH731" s="164">
        <f t="shared" si="794"/>
        <v>108.11161273500427</v>
      </c>
      <c r="AI731" s="164">
        <f t="shared" si="794"/>
        <v>115.17306882076606</v>
      </c>
      <c r="AJ731" s="164">
        <f t="shared" si="794"/>
        <v>117.32720971188222</v>
      </c>
      <c r="AK731" s="164">
        <f t="shared" si="794"/>
        <v>119.08274549561311</v>
      </c>
      <c r="AL731" s="164">
        <f t="shared" si="794"/>
        <v>121.17460261840009</v>
      </c>
      <c r="AM731" s="164">
        <f t="shared" si="794"/>
        <v>123.90176928293801</v>
      </c>
    </row>
    <row r="732" spans="2:39" outlineLevel="1"/>
    <row r="733" spans="2:39" outlineLevel="1">
      <c r="B733" s="157" t="s">
        <v>341</v>
      </c>
    </row>
    <row r="734" spans="2:39" outlineLevel="1"/>
    <row r="735" spans="2:39" outlineLevel="1">
      <c r="E735" s="110" t="str">
        <f>E$95</f>
        <v>Total new allowed revenue</v>
      </c>
      <c r="F735" s="110"/>
      <c r="G735" s="111" t="str">
        <f>G$95</f>
        <v>£m 2022/23p</v>
      </c>
      <c r="J735" s="158">
        <f>J731</f>
        <v>0</v>
      </c>
      <c r="K735" s="158">
        <f t="shared" ref="K735:AM735" si="795">K731</f>
        <v>0</v>
      </c>
      <c r="L735" s="158">
        <f t="shared" si="795"/>
        <v>0</v>
      </c>
      <c r="M735" s="158">
        <f t="shared" si="795"/>
        <v>0</v>
      </c>
      <c r="N735" s="158">
        <f t="shared" si="795"/>
        <v>0</v>
      </c>
      <c r="O735" s="158">
        <f t="shared" si="795"/>
        <v>12.296605807723092</v>
      </c>
      <c r="P735" s="158">
        <f t="shared" si="795"/>
        <v>16.265805821615153</v>
      </c>
      <c r="Q735" s="158">
        <f t="shared" si="795"/>
        <v>22.863533175069851</v>
      </c>
      <c r="R735" s="158">
        <f t="shared" si="795"/>
        <v>31.009876707408878</v>
      </c>
      <c r="S735" s="158">
        <f t="shared" si="795"/>
        <v>52.633793723980901</v>
      </c>
      <c r="T735" s="158">
        <f t="shared" si="795"/>
        <v>69.598226120559474</v>
      </c>
      <c r="U735" s="158">
        <f t="shared" si="795"/>
        <v>75.126846653452716</v>
      </c>
      <c r="V735" s="158">
        <f t="shared" si="795"/>
        <v>77.182392249195289</v>
      </c>
      <c r="W735" s="158">
        <f t="shared" si="795"/>
        <v>87.742761116923177</v>
      </c>
      <c r="X735" s="158">
        <f t="shared" si="795"/>
        <v>85.938744646298346</v>
      </c>
      <c r="Y735" s="158">
        <f t="shared" si="795"/>
        <v>90.59335587774558</v>
      </c>
      <c r="Z735" s="158">
        <f t="shared" si="795"/>
        <v>91.702126360713578</v>
      </c>
      <c r="AA735" s="158">
        <f t="shared" si="795"/>
        <v>101.39704783804669</v>
      </c>
      <c r="AB735" s="158">
        <f t="shared" si="795"/>
        <v>105.57030447585726</v>
      </c>
      <c r="AC735" s="158">
        <f t="shared" si="795"/>
        <v>103.40374498118619</v>
      </c>
      <c r="AD735" s="158">
        <f t="shared" si="795"/>
        <v>102.15468448670022</v>
      </c>
      <c r="AE735" s="158">
        <f t="shared" si="795"/>
        <v>109.95318679530041</v>
      </c>
      <c r="AF735" s="158">
        <f t="shared" si="795"/>
        <v>112.99543547229938</v>
      </c>
      <c r="AG735" s="158">
        <f t="shared" si="795"/>
        <v>115.31079680245067</v>
      </c>
      <c r="AH735" s="158">
        <f t="shared" si="795"/>
        <v>108.11161273500427</v>
      </c>
      <c r="AI735" s="158">
        <f t="shared" si="795"/>
        <v>115.17306882076606</v>
      </c>
      <c r="AJ735" s="158">
        <f t="shared" si="795"/>
        <v>117.32720971188222</v>
      </c>
      <c r="AK735" s="158">
        <f t="shared" si="795"/>
        <v>119.08274549561311</v>
      </c>
      <c r="AL735" s="158">
        <f t="shared" si="795"/>
        <v>121.17460261840009</v>
      </c>
      <c r="AM735" s="158">
        <f t="shared" si="795"/>
        <v>123.90176928293801</v>
      </c>
    </row>
    <row r="736" spans="2:39" outlineLevel="1">
      <c r="E736" s="146" t="str">
        <f>Inputs!E$164</f>
        <v xml:space="preserve">% wholesale revenue accounted for by non-residential customers </v>
      </c>
      <c r="F736" s="146"/>
      <c r="G736" s="147" t="str">
        <f>Inputs!G$164</f>
        <v>%</v>
      </c>
      <c r="H736" s="146"/>
      <c r="I736" s="146"/>
      <c r="J736" s="173">
        <f>Inputs!J$164</f>
        <v>13.936784491856299</v>
      </c>
      <c r="K736" s="173">
        <f>Inputs!K$164</f>
        <v>18</v>
      </c>
      <c r="L736" s="173">
        <f>Inputs!L$164</f>
        <v>18.899999999999999</v>
      </c>
      <c r="M736" s="173">
        <f>Inputs!M$164</f>
        <v>19.899999999999999</v>
      </c>
      <c r="N736" s="173">
        <f>Inputs!N$164</f>
        <v>19.899999999999999</v>
      </c>
      <c r="O736" s="173">
        <f>Inputs!O$164</f>
        <v>19.899999999999999</v>
      </c>
      <c r="P736" s="173">
        <f>Inputs!P$164</f>
        <v>20</v>
      </c>
      <c r="Q736" s="173">
        <f>Inputs!Q$164</f>
        <v>20</v>
      </c>
      <c r="R736" s="173">
        <f>Inputs!R$164</f>
        <v>19.399999999999999</v>
      </c>
      <c r="S736" s="173">
        <f>Inputs!S$164</f>
        <v>19.399999999999999</v>
      </c>
      <c r="T736" s="173">
        <f>Inputs!T$164</f>
        <v>19.399999999999999</v>
      </c>
      <c r="U736" s="173">
        <f>Inputs!U$164</f>
        <v>19.399999999999999</v>
      </c>
      <c r="V736" s="173">
        <f>Inputs!V$164</f>
        <v>19.399999999999999</v>
      </c>
      <c r="W736" s="173">
        <f>Inputs!W$164</f>
        <v>19.399999999999999</v>
      </c>
      <c r="X736" s="173">
        <f>Inputs!X$164</f>
        <v>19.399999999999999</v>
      </c>
      <c r="Y736" s="173">
        <f>Inputs!Y$164</f>
        <v>19.399999999999999</v>
      </c>
      <c r="Z736" s="173">
        <f>Inputs!Z$164</f>
        <v>19.399999999999999</v>
      </c>
      <c r="AA736" s="173">
        <f>Inputs!AA$164</f>
        <v>19.399999999999999</v>
      </c>
      <c r="AB736" s="173">
        <f>Inputs!AB$164</f>
        <v>19.399999999999999</v>
      </c>
      <c r="AC736" s="173">
        <f>Inputs!AC$164</f>
        <v>19.399999999999999</v>
      </c>
      <c r="AD736" s="173">
        <f>Inputs!AD$164</f>
        <v>19.399999999999999</v>
      </c>
      <c r="AE736" s="173">
        <f>Inputs!AE$164</f>
        <v>19.399999999999999</v>
      </c>
      <c r="AF736" s="173">
        <f>Inputs!AF$164</f>
        <v>19.399999999999999</v>
      </c>
      <c r="AG736" s="173">
        <f>Inputs!AG$164</f>
        <v>19.399999999999999</v>
      </c>
      <c r="AH736" s="173">
        <f>Inputs!AH$164</f>
        <v>19.399999999999999</v>
      </c>
      <c r="AI736" s="173">
        <f>Inputs!AI$164</f>
        <v>19.399999999999999</v>
      </c>
      <c r="AJ736" s="173">
        <f>Inputs!AJ$164</f>
        <v>19.399999999999999</v>
      </c>
      <c r="AK736" s="173">
        <f>Inputs!AK$164</f>
        <v>19.399999999999999</v>
      </c>
      <c r="AL736" s="173">
        <f>Inputs!AL$164</f>
        <v>19.399999999999999</v>
      </c>
      <c r="AM736" s="173">
        <f>Inputs!AM$164</f>
        <v>19.399999999999999</v>
      </c>
    </row>
    <row r="737" spans="1:41" outlineLevel="1">
      <c r="E737" s="146" t="str">
        <f>Inputs!E$163</f>
        <v>Average number of residential billed properties</v>
      </c>
      <c r="F737" s="146"/>
      <c r="G737" s="147" t="str">
        <f>Inputs!G$163</f>
        <v>000s</v>
      </c>
      <c r="H737" s="146"/>
      <c r="I737" s="146"/>
      <c r="J737" s="146">
        <f>Inputs!J$163</f>
        <v>1398.453</v>
      </c>
      <c r="K737" s="146">
        <f>Inputs!K$163</f>
        <v>1417.202</v>
      </c>
      <c r="L737" s="146">
        <f>Inputs!L$163</f>
        <v>1435.7470000000001</v>
      </c>
      <c r="M737" s="146">
        <f>Inputs!M$163</f>
        <v>1443</v>
      </c>
      <c r="N737" s="146">
        <f>Inputs!N$163</f>
        <v>1455.6</v>
      </c>
      <c r="O737" s="146">
        <f>Inputs!O$163</f>
        <v>1467.3000000000002</v>
      </c>
      <c r="P737" s="146">
        <f>Inputs!P$163</f>
        <v>1478.9</v>
      </c>
      <c r="Q737" s="146">
        <f>Inputs!Q$163</f>
        <v>1490.3000000000002</v>
      </c>
      <c r="R737" s="146">
        <f>Inputs!R$163</f>
        <v>1501.6</v>
      </c>
      <c r="S737" s="146">
        <f>Inputs!S$163</f>
        <v>1512.8</v>
      </c>
      <c r="T737" s="146">
        <f>Inputs!T$163</f>
        <v>1524.146</v>
      </c>
      <c r="U737" s="146">
        <f>Inputs!U$163</f>
        <v>1535.5770950000001</v>
      </c>
      <c r="V737" s="146">
        <f>Inputs!V$163</f>
        <v>1547.0939232125002</v>
      </c>
      <c r="W737" s="146">
        <f>Inputs!W$163</f>
        <v>1558.6971276365939</v>
      </c>
      <c r="X737" s="146">
        <f>Inputs!X$163</f>
        <v>1570.3873560938684</v>
      </c>
      <c r="Y737" s="146">
        <f>Inputs!Y$163</f>
        <v>1582.1652612645726</v>
      </c>
      <c r="Z737" s="146">
        <f>Inputs!Z$163</f>
        <v>1594.031500724057</v>
      </c>
      <c r="AA737" s="146">
        <f>Inputs!AA$163</f>
        <v>1605.9867369794874</v>
      </c>
      <c r="AB737" s="146">
        <f>Inputs!AB$163</f>
        <v>1618.0316375068337</v>
      </c>
      <c r="AC737" s="146">
        <f>Inputs!AC$163</f>
        <v>1630.1668747881351</v>
      </c>
      <c r="AD737" s="146">
        <f>Inputs!AD$163</f>
        <v>1642.3931263490463</v>
      </c>
      <c r="AE737" s="146">
        <f>Inputs!AE$163</f>
        <v>1654.7110747966642</v>
      </c>
      <c r="AF737" s="146">
        <f>Inputs!AF$163</f>
        <v>1667.1214078576393</v>
      </c>
      <c r="AG737" s="146">
        <f>Inputs!AG$163</f>
        <v>1679.6248184165718</v>
      </c>
      <c r="AH737" s="146">
        <f>Inputs!AH$163</f>
        <v>1692.2220045546962</v>
      </c>
      <c r="AI737" s="146">
        <f>Inputs!AI$163</f>
        <v>1704.9136695888565</v>
      </c>
      <c r="AJ737" s="146">
        <f>Inputs!AJ$163</f>
        <v>1717.7005221107729</v>
      </c>
      <c r="AK737" s="146">
        <f>Inputs!AK$163</f>
        <v>1730.5832760266037</v>
      </c>
      <c r="AL737" s="146">
        <f>Inputs!AL$163</f>
        <v>1743.5626505968032</v>
      </c>
      <c r="AM737" s="146">
        <f>Inputs!AM$163</f>
        <v>1756.6393704762793</v>
      </c>
    </row>
    <row r="738" spans="1:41" outlineLevel="1">
      <c r="E738" s="110" t="s">
        <v>342</v>
      </c>
      <c r="F738" s="110"/>
      <c r="G738" s="111" t="s">
        <v>160</v>
      </c>
      <c r="J738" s="158">
        <f>J735 * J736 / 100</f>
        <v>0</v>
      </c>
      <c r="K738" s="158">
        <f t="shared" ref="K738:AM738" si="796">K735 * K736 / 100</f>
        <v>0</v>
      </c>
      <c r="L738" s="158">
        <f t="shared" si="796"/>
        <v>0</v>
      </c>
      <c r="M738" s="158">
        <f t="shared" si="796"/>
        <v>0</v>
      </c>
      <c r="N738" s="158">
        <f t="shared" si="796"/>
        <v>0</v>
      </c>
      <c r="O738" s="158">
        <f t="shared" si="796"/>
        <v>2.447024555736895</v>
      </c>
      <c r="P738" s="158">
        <f t="shared" si="796"/>
        <v>3.2531611643230303</v>
      </c>
      <c r="Q738" s="158">
        <f t="shared" si="796"/>
        <v>4.5727066350139696</v>
      </c>
      <c r="R738" s="158">
        <f t="shared" si="796"/>
        <v>6.0159160812373216</v>
      </c>
      <c r="S738" s="158">
        <f t="shared" si="796"/>
        <v>10.210955982452294</v>
      </c>
      <c r="T738" s="158">
        <f t="shared" si="796"/>
        <v>13.502055867388538</v>
      </c>
      <c r="U738" s="158">
        <f t="shared" si="796"/>
        <v>14.574608250769828</v>
      </c>
      <c r="V738" s="158">
        <f t="shared" si="796"/>
        <v>14.973384096343885</v>
      </c>
      <c r="W738" s="158">
        <f t="shared" si="796"/>
        <v>17.022095656683096</v>
      </c>
      <c r="X738" s="158">
        <f t="shared" si="796"/>
        <v>16.672116461381876</v>
      </c>
      <c r="Y738" s="158">
        <f t="shared" si="796"/>
        <v>17.575111040282639</v>
      </c>
      <c r="Z738" s="158">
        <f t="shared" si="796"/>
        <v>17.790212513978432</v>
      </c>
      <c r="AA738" s="158">
        <f t="shared" si="796"/>
        <v>19.671027280581058</v>
      </c>
      <c r="AB738" s="158">
        <f t="shared" si="796"/>
        <v>20.480639068316304</v>
      </c>
      <c r="AC738" s="158">
        <f t="shared" si="796"/>
        <v>20.060326526350121</v>
      </c>
      <c r="AD738" s="158">
        <f t="shared" si="796"/>
        <v>19.818008790419842</v>
      </c>
      <c r="AE738" s="158">
        <f t="shared" si="796"/>
        <v>21.330918238288277</v>
      </c>
      <c r="AF738" s="158">
        <f t="shared" si="796"/>
        <v>21.921114481626077</v>
      </c>
      <c r="AG738" s="158">
        <f t="shared" si="796"/>
        <v>22.370294579675427</v>
      </c>
      <c r="AH738" s="158">
        <f t="shared" si="796"/>
        <v>20.973652870590826</v>
      </c>
      <c r="AI738" s="158">
        <f t="shared" si="796"/>
        <v>22.343575351228615</v>
      </c>
      <c r="AJ738" s="158">
        <f t="shared" si="796"/>
        <v>22.76147868410515</v>
      </c>
      <c r="AK738" s="158">
        <f t="shared" si="796"/>
        <v>23.102052626148943</v>
      </c>
      <c r="AL738" s="158">
        <f t="shared" si="796"/>
        <v>23.507872907969613</v>
      </c>
      <c r="AM738" s="158">
        <f t="shared" si="796"/>
        <v>24.036943240889972</v>
      </c>
    </row>
    <row r="739" spans="1:41" outlineLevel="1">
      <c r="E739" s="110" t="s">
        <v>343</v>
      </c>
      <c r="F739" s="110"/>
      <c r="G739" s="111" t="s">
        <v>160</v>
      </c>
      <c r="J739" s="158">
        <f>J735-J738</f>
        <v>0</v>
      </c>
      <c r="K739" s="158">
        <f t="shared" ref="K739:AM739" si="797">K735-K738</f>
        <v>0</v>
      </c>
      <c r="L739" s="158">
        <f t="shared" si="797"/>
        <v>0</v>
      </c>
      <c r="M739" s="158">
        <f t="shared" si="797"/>
        <v>0</v>
      </c>
      <c r="N739" s="158">
        <f t="shared" si="797"/>
        <v>0</v>
      </c>
      <c r="O739" s="158">
        <f t="shared" si="797"/>
        <v>9.8495812519861961</v>
      </c>
      <c r="P739" s="158">
        <f t="shared" si="797"/>
        <v>13.012644657292123</v>
      </c>
      <c r="Q739" s="158">
        <f t="shared" si="797"/>
        <v>18.290826540055882</v>
      </c>
      <c r="R739" s="158">
        <f t="shared" si="797"/>
        <v>24.993960626171557</v>
      </c>
      <c r="S739" s="158">
        <f t="shared" si="797"/>
        <v>42.42283774152861</v>
      </c>
      <c r="T739" s="158">
        <f t="shared" si="797"/>
        <v>56.096170253170939</v>
      </c>
      <c r="U739" s="158">
        <f t="shared" si="797"/>
        <v>60.552238402682889</v>
      </c>
      <c r="V739" s="158">
        <f t="shared" si="797"/>
        <v>62.209008152851403</v>
      </c>
      <c r="W739" s="158">
        <f t="shared" si="797"/>
        <v>70.720665460240085</v>
      </c>
      <c r="X739" s="158">
        <f t="shared" si="797"/>
        <v>69.26662818491647</v>
      </c>
      <c r="Y739" s="158">
        <f t="shared" si="797"/>
        <v>73.018244837462944</v>
      </c>
      <c r="Z739" s="158">
        <f t="shared" si="797"/>
        <v>73.911913846735146</v>
      </c>
      <c r="AA739" s="158">
        <f t="shared" si="797"/>
        <v>81.726020557465631</v>
      </c>
      <c r="AB739" s="158">
        <f t="shared" si="797"/>
        <v>85.089665407540949</v>
      </c>
      <c r="AC739" s="158">
        <f t="shared" si="797"/>
        <v>83.343418454836069</v>
      </c>
      <c r="AD739" s="158">
        <f t="shared" si="797"/>
        <v>82.336675696280381</v>
      </c>
      <c r="AE739" s="158">
        <f t="shared" si="797"/>
        <v>88.622268557012134</v>
      </c>
      <c r="AF739" s="158">
        <f t="shared" si="797"/>
        <v>91.0743209906733</v>
      </c>
      <c r="AG739" s="158">
        <f t="shared" si="797"/>
        <v>92.940502222775237</v>
      </c>
      <c r="AH739" s="158">
        <f t="shared" si="797"/>
        <v>87.137959864413446</v>
      </c>
      <c r="AI739" s="158">
        <f t="shared" si="797"/>
        <v>92.829493469537454</v>
      </c>
      <c r="AJ739" s="158">
        <f t="shared" si="797"/>
        <v>94.565731027777076</v>
      </c>
      <c r="AK739" s="158">
        <f t="shared" si="797"/>
        <v>95.980692869464164</v>
      </c>
      <c r="AL739" s="158">
        <f t="shared" si="797"/>
        <v>97.666729710430474</v>
      </c>
      <c r="AM739" s="158">
        <f t="shared" si="797"/>
        <v>99.864826042048037</v>
      </c>
    </row>
    <row r="740" spans="1:41" outlineLevel="1">
      <c r="E740" s="153" t="s">
        <v>344</v>
      </c>
      <c r="F740" s="153"/>
      <c r="G740" s="154" t="s">
        <v>345</v>
      </c>
      <c r="H740" s="153"/>
      <c r="I740" s="153"/>
      <c r="J740" s="164">
        <f>J739 / J737 * 1000</f>
        <v>0</v>
      </c>
      <c r="K740" s="164">
        <f t="shared" ref="K740:AM740" si="798">K739 / K737 * 1000</f>
        <v>0</v>
      </c>
      <c r="L740" s="164">
        <f t="shared" si="798"/>
        <v>0</v>
      </c>
      <c r="M740" s="164">
        <f t="shared" si="798"/>
        <v>0</v>
      </c>
      <c r="N740" s="164">
        <f t="shared" si="798"/>
        <v>0</v>
      </c>
      <c r="O740" s="164">
        <f t="shared" si="798"/>
        <v>6.7127249042364854</v>
      </c>
      <c r="P740" s="164">
        <f t="shared" si="798"/>
        <v>8.7988671697154128</v>
      </c>
      <c r="Q740" s="164">
        <f t="shared" si="798"/>
        <v>12.273251385664551</v>
      </c>
      <c r="R740" s="164">
        <f t="shared" si="798"/>
        <v>16.644885872517023</v>
      </c>
      <c r="S740" s="164">
        <f t="shared" si="798"/>
        <v>28.042595016875076</v>
      </c>
      <c r="T740" s="164">
        <f t="shared" si="798"/>
        <v>36.80498472795319</v>
      </c>
      <c r="U740" s="164">
        <f t="shared" si="798"/>
        <v>39.432887218653704</v>
      </c>
      <c r="V740" s="164">
        <f t="shared" si="798"/>
        <v>40.210233664208324</v>
      </c>
      <c r="W740" s="164">
        <f t="shared" si="798"/>
        <v>45.37165316232521</v>
      </c>
      <c r="X740" s="164">
        <f t="shared" si="798"/>
        <v>44.10798897235653</v>
      </c>
      <c r="Y740" s="164">
        <f t="shared" si="798"/>
        <v>46.15083305463417</v>
      </c>
      <c r="Z740" s="164">
        <f t="shared" si="798"/>
        <v>46.367912938459583</v>
      </c>
      <c r="AA740" s="164">
        <f t="shared" si="798"/>
        <v>50.888353356625188</v>
      </c>
      <c r="AB740" s="164">
        <f t="shared" si="798"/>
        <v>52.588381731924926</v>
      </c>
      <c r="AC740" s="164">
        <f t="shared" si="798"/>
        <v>51.125697463131075</v>
      </c>
      <c r="AD740" s="164">
        <f t="shared" si="798"/>
        <v>50.132136073481078</v>
      </c>
      <c r="AE740" s="164">
        <f t="shared" si="798"/>
        <v>53.557548448693559</v>
      </c>
      <c r="AF740" s="164">
        <f t="shared" si="798"/>
        <v>54.629687172999475</v>
      </c>
      <c r="AG740" s="164">
        <f t="shared" si="798"/>
        <v>55.334084852587964</v>
      </c>
      <c r="AH740" s="164">
        <f t="shared" si="798"/>
        <v>51.493219937973549</v>
      </c>
      <c r="AI740" s="164">
        <f t="shared" si="798"/>
        <v>54.448207627969502</v>
      </c>
      <c r="AJ740" s="164">
        <f t="shared" si="798"/>
        <v>55.053677757267756</v>
      </c>
      <c r="AK740" s="164">
        <f t="shared" si="798"/>
        <v>55.461470244780458</v>
      </c>
      <c r="AL740" s="164">
        <f t="shared" si="798"/>
        <v>56.015612445586726</v>
      </c>
      <c r="AM740" s="164">
        <f t="shared" si="798"/>
        <v>56.849930452698203</v>
      </c>
    </row>
    <row r="741" spans="1:41" outlineLevel="1">
      <c r="E741" s="153" t="s">
        <v>346</v>
      </c>
      <c r="G741" s="154" t="s">
        <v>345</v>
      </c>
      <c r="K741" s="164">
        <f t="shared" ref="K741" si="799">K740-J740</f>
        <v>0</v>
      </c>
      <c r="L741" s="164">
        <f t="shared" ref="L741" si="800">L740-K740</f>
        <v>0</v>
      </c>
      <c r="M741" s="164">
        <f t="shared" ref="M741" si="801">M740-L740</f>
        <v>0</v>
      </c>
      <c r="N741" s="164">
        <f t="shared" ref="N741" si="802">N740-M740</f>
        <v>0</v>
      </c>
      <c r="O741" s="164">
        <f>O740-N740</f>
        <v>6.7127249042364854</v>
      </c>
      <c r="P741" s="164">
        <f>P740-O740</f>
        <v>2.0861422654789274</v>
      </c>
      <c r="Q741" s="164">
        <f>Q740-P740</f>
        <v>3.4743842159491383</v>
      </c>
      <c r="R741" s="164">
        <f>R740-Q740</f>
        <v>4.3716344868524715</v>
      </c>
      <c r="S741" s="164">
        <f t="shared" ref="S741" si="803">S740-R740</f>
        <v>11.397709144358053</v>
      </c>
      <c r="T741" s="164">
        <f t="shared" ref="T741" si="804">T740-S740</f>
        <v>8.7623897110781144</v>
      </c>
      <c r="U741" s="164">
        <f t="shared" ref="U741" si="805">U740-T740</f>
        <v>2.6279024907005137</v>
      </c>
      <c r="V741" s="164">
        <f t="shared" ref="V741" si="806">V740-U740</f>
        <v>0.7773464455546204</v>
      </c>
      <c r="W741" s="164">
        <f t="shared" ref="W741" si="807">W740-V740</f>
        <v>5.1614194981168851</v>
      </c>
      <c r="X741" s="164">
        <f t="shared" ref="X741" si="808">X740-W740</f>
        <v>-1.2636641899686794</v>
      </c>
      <c r="Y741" s="164">
        <f t="shared" ref="Y741" si="809">Y740-X740</f>
        <v>2.0428440822776395</v>
      </c>
      <c r="Z741" s="164">
        <f t="shared" ref="Z741" si="810">Z740-Y740</f>
        <v>0.21707988382541288</v>
      </c>
      <c r="AA741" s="164">
        <f t="shared" ref="AA741" si="811">AA740-Z740</f>
        <v>4.5204404181656059</v>
      </c>
      <c r="AB741" s="164">
        <f t="shared" ref="AB741" si="812">AB740-AA740</f>
        <v>1.7000283752997376</v>
      </c>
      <c r="AC741" s="164">
        <f t="shared" ref="AC741" si="813">AC740-AB740</f>
        <v>-1.4626842687938506</v>
      </c>
      <c r="AD741" s="164">
        <f t="shared" ref="AD741" si="814">AD740-AC740</f>
        <v>-0.9935613896499973</v>
      </c>
      <c r="AE741" s="164">
        <f t="shared" ref="AE741" si="815">AE740-AD740</f>
        <v>3.4254123752124812</v>
      </c>
      <c r="AF741" s="164">
        <f t="shared" ref="AF741" si="816">AF740-AE740</f>
        <v>1.0721387243059155</v>
      </c>
      <c r="AG741" s="164">
        <f t="shared" ref="AG741" si="817">AG740-AF740</f>
        <v>0.70439767958848876</v>
      </c>
      <c r="AH741" s="164">
        <f t="shared" ref="AH741" si="818">AH740-AG740</f>
        <v>-3.8408649146144143</v>
      </c>
      <c r="AI741" s="164">
        <f t="shared" ref="AI741" si="819">AI740-AH740</f>
        <v>2.9549876899959528</v>
      </c>
      <c r="AJ741" s="164">
        <f t="shared" ref="AJ741" si="820">AJ740-AI740</f>
        <v>0.60547012929825428</v>
      </c>
      <c r="AK741" s="164">
        <f t="shared" ref="AK741" si="821">AK740-AJ740</f>
        <v>0.40779248751270103</v>
      </c>
      <c r="AL741" s="164">
        <f t="shared" ref="AL741" si="822">AL740-AK740</f>
        <v>0.55414220080626819</v>
      </c>
      <c r="AM741" s="164">
        <f t="shared" ref="AM741" si="823">AM740-AL740</f>
        <v>0.8343180071114773</v>
      </c>
    </row>
    <row r="742" spans="1:41" outlineLevel="1">
      <c r="E742" s="153"/>
      <c r="G742" s="154"/>
      <c r="K742" s="164"/>
      <c r="L742" s="164"/>
      <c r="M742" s="164"/>
      <c r="N742" s="164"/>
      <c r="O742" s="164"/>
      <c r="P742" s="164"/>
      <c r="Q742" s="164"/>
      <c r="R742" s="164"/>
      <c r="S742" s="164"/>
      <c r="T742" s="164"/>
      <c r="U742" s="164"/>
      <c r="V742" s="164"/>
      <c r="W742" s="164"/>
      <c r="X742" s="164"/>
      <c r="Y742" s="164"/>
      <c r="Z742" s="164"/>
      <c r="AA742" s="164"/>
      <c r="AB742" s="164"/>
      <c r="AC742" s="164"/>
      <c r="AD742" s="164"/>
      <c r="AE742" s="164"/>
      <c r="AF742" s="164"/>
      <c r="AG742" s="164"/>
      <c r="AH742" s="164"/>
      <c r="AI742" s="164"/>
      <c r="AJ742" s="164"/>
      <c r="AK742" s="164"/>
      <c r="AL742" s="164"/>
      <c r="AM742" s="164"/>
    </row>
    <row r="743" spans="1:41" outlineLevel="1">
      <c r="B743" s="157" t="s">
        <v>347</v>
      </c>
      <c r="C743" s="157"/>
    </row>
    <row r="744" spans="1:41" outlineLevel="1"/>
    <row r="745" spans="1:41" outlineLevel="1">
      <c r="E745" s="110" t="s">
        <v>348</v>
      </c>
      <c r="G745" s="111" t="s">
        <v>349</v>
      </c>
      <c r="J745" s="158">
        <f>Inputs!J$223/Inputs!J$62 * 1000</f>
        <v>173.30650368657365</v>
      </c>
      <c r="K745" s="158">
        <f>Inputs!K$223/Inputs!K$62 * 1000</f>
        <v>180.76251656432888</v>
      </c>
      <c r="L745" s="158">
        <f>Inputs!L$223/Inputs!L$62 * 1000</f>
        <v>180.31798081416852</v>
      </c>
      <c r="M745" s="158">
        <f>Inputs!M$223/Inputs!M$62 * 1000</f>
        <v>185.77664960800757</v>
      </c>
      <c r="N745" s="158">
        <f>Inputs!N$223/Inputs!N$62 * 1000</f>
        <v>191.21387586617382</v>
      </c>
    </row>
    <row r="746" spans="1:41" outlineLevel="1">
      <c r="E746" s="110" t="s">
        <v>350</v>
      </c>
      <c r="G746" s="111" t="s">
        <v>351</v>
      </c>
      <c r="J746" s="158">
        <f>J$109 * Inputs!$L$36 / Inputs!J$36</f>
        <v>195.45298861382977</v>
      </c>
      <c r="K746" s="158">
        <f>K$109 * Inputs!$L$36 / Inputs!K$36</f>
        <v>196.65182412852309</v>
      </c>
      <c r="L746" s="158">
        <f>L$109 * Inputs!$L$36 / Inputs!L$36</f>
        <v>180.31798081416852</v>
      </c>
      <c r="M746" s="158">
        <f>M$109 * Inputs!$L$36 / Inputs!M$36</f>
        <v>176.25086625086627</v>
      </c>
      <c r="N746" s="158">
        <f>N$109 * Inputs!$L$36 / Inputs!N$36</f>
        <v>180.42388018686452</v>
      </c>
    </row>
    <row r="747" spans="1:41" outlineLevel="1">
      <c r="E747" s="110" t="s">
        <v>352</v>
      </c>
      <c r="G747" s="111" t="s">
        <v>349</v>
      </c>
      <c r="K747" s="165"/>
      <c r="L747" s="165"/>
      <c r="M747" s="165"/>
      <c r="N747" s="165"/>
      <c r="O747" s="158">
        <f>O748*Inputs!O$36/Inputs!$L$36</f>
        <v>198.13793074088608</v>
      </c>
      <c r="P747" s="158">
        <f>P748*Inputs!P$36/Inputs!$L$36</f>
        <v>200.92341571665838</v>
      </c>
      <c r="Q747" s="158">
        <f>Q748*Inputs!Q$36/Inputs!$L$36</f>
        <v>207.50994866259487</v>
      </c>
      <c r="R747" s="158">
        <f>R748*Inputs!R$36/Inputs!$L$36</f>
        <v>216.47533469130443</v>
      </c>
      <c r="S747" s="158">
        <f>S748*Inputs!S$36/Inputs!$L$36</f>
        <v>233.56998979312328</v>
      </c>
      <c r="T747" s="158">
        <f>T748*Inputs!T$36/Inputs!$L$36</f>
        <v>248.27206877328476</v>
      </c>
      <c r="U747" s="158">
        <f>U748*Inputs!U$36/Inputs!$L$36</f>
        <v>256.27868769497968</v>
      </c>
      <c r="V747" s="158">
        <f>V748*Inputs!V$36/Inputs!$L$36</f>
        <v>262.34016273413044</v>
      </c>
      <c r="W747" s="158">
        <f>W748*Inputs!W$36/Inputs!$L$36</f>
        <v>273.8296525669212</v>
      </c>
      <c r="X747" s="158">
        <f>X748*Inputs!X$36/Inputs!$L$36</f>
        <v>277.75649103915839</v>
      </c>
      <c r="Y747" s="158">
        <f>Y748*Inputs!Y$36/Inputs!$L$36</f>
        <v>285.88925703373485</v>
      </c>
      <c r="Z747" s="158">
        <f>Z748*Inputs!Z$36/Inputs!$L$36</f>
        <v>291.8864291454102</v>
      </c>
      <c r="AA747" s="158">
        <f>AA748*Inputs!AA$36/Inputs!$L$36</f>
        <v>303.65843029397377</v>
      </c>
      <c r="AB747" s="158">
        <f>AB748*Inputs!AB$36/Inputs!$L$36</f>
        <v>312.00797010076388</v>
      </c>
      <c r="AC747" s="158">
        <f>AC748*Inputs!AC$36/Inputs!$L$36</f>
        <v>316.25039544035877</v>
      </c>
      <c r="AD747" s="158">
        <f>AD748*Inputs!AD$36/Inputs!$L$36</f>
        <v>321.19125715779188</v>
      </c>
      <c r="AE747" s="158">
        <f>AE748*Inputs!AE$36/Inputs!$L$36</f>
        <v>332.48251875054666</v>
      </c>
      <c r="AF747" s="158">
        <f>AF748*Inputs!AF$36/Inputs!$L$36</f>
        <v>340.68612463945311</v>
      </c>
      <c r="AG747" s="158">
        <f>AG748*Inputs!AG$36/Inputs!$L$36</f>
        <v>348.54121863205251</v>
      </c>
      <c r="AH747" s="158">
        <f>AH748*Inputs!AH$36/Inputs!$L$36</f>
        <v>349.72019740375652</v>
      </c>
      <c r="AI747" s="158">
        <f>AI748*Inputs!AI$36/Inputs!$L$36</f>
        <v>361.25970499131785</v>
      </c>
      <c r="AJ747" s="158">
        <f>AJ748*Inputs!AJ$36/Inputs!$L$36</f>
        <v>369.43480591733572</v>
      </c>
      <c r="AK747" s="158">
        <f>AK748*Inputs!AK$36/Inputs!$L$36</f>
        <v>377.47607289886781</v>
      </c>
      <c r="AL747" s="158">
        <f>AL748*Inputs!AL$36/Inputs!$L$36</f>
        <v>385.93009703084851</v>
      </c>
      <c r="AM747" s="158">
        <f>AM748*Inputs!AM$36/Inputs!$L$36</f>
        <v>395.037757095264</v>
      </c>
    </row>
    <row r="748" spans="1:41" outlineLevel="1">
      <c r="E748" s="153" t="s">
        <v>353</v>
      </c>
      <c r="F748" s="154"/>
      <c r="G748" s="154" t="s">
        <v>351</v>
      </c>
      <c r="H748" s="153"/>
      <c r="I748" s="153"/>
      <c r="J748" s="153"/>
      <c r="K748" s="345"/>
      <c r="L748" s="345"/>
      <c r="M748" s="345"/>
      <c r="N748" s="345"/>
      <c r="O748" s="164">
        <f>$N746+O740</f>
        <v>187.13660509110102</v>
      </c>
      <c r="P748" s="164">
        <f t="shared" ref="P748:AM748" si="824">$N746+P740</f>
        <v>189.22274735657993</v>
      </c>
      <c r="Q748" s="164">
        <f t="shared" si="824"/>
        <v>192.69713157252909</v>
      </c>
      <c r="R748" s="164">
        <f t="shared" si="824"/>
        <v>197.06876605938155</v>
      </c>
      <c r="S748" s="164">
        <f t="shared" si="824"/>
        <v>208.46647520373961</v>
      </c>
      <c r="T748" s="164">
        <f t="shared" si="824"/>
        <v>217.22886491481771</v>
      </c>
      <c r="U748" s="164">
        <f t="shared" si="824"/>
        <v>219.85676740551821</v>
      </c>
      <c r="V748" s="164">
        <f t="shared" si="824"/>
        <v>220.63411385107284</v>
      </c>
      <c r="W748" s="164">
        <f t="shared" si="824"/>
        <v>225.79553334918972</v>
      </c>
      <c r="X748" s="164">
        <f t="shared" si="824"/>
        <v>224.53186915922106</v>
      </c>
      <c r="Y748" s="164">
        <f t="shared" si="824"/>
        <v>226.5747132414987</v>
      </c>
      <c r="Z748" s="164">
        <f t="shared" si="824"/>
        <v>226.79179312532409</v>
      </c>
      <c r="AA748" s="164">
        <f t="shared" si="824"/>
        <v>231.3122335434897</v>
      </c>
      <c r="AB748" s="164">
        <f t="shared" si="824"/>
        <v>233.01226191878945</v>
      </c>
      <c r="AC748" s="164">
        <f t="shared" si="824"/>
        <v>231.5495776499956</v>
      </c>
      <c r="AD748" s="164">
        <f t="shared" si="824"/>
        <v>230.55601626034559</v>
      </c>
      <c r="AE748" s="164">
        <f t="shared" si="824"/>
        <v>233.98142863555807</v>
      </c>
      <c r="AF748" s="164">
        <f t="shared" si="824"/>
        <v>235.05356735986399</v>
      </c>
      <c r="AG748" s="164">
        <f t="shared" si="824"/>
        <v>235.75796503945247</v>
      </c>
      <c r="AH748" s="164">
        <f t="shared" si="824"/>
        <v>231.91710012483807</v>
      </c>
      <c r="AI748" s="164">
        <f t="shared" si="824"/>
        <v>234.87208781483403</v>
      </c>
      <c r="AJ748" s="164">
        <f t="shared" si="824"/>
        <v>235.47755794413229</v>
      </c>
      <c r="AK748" s="164">
        <f t="shared" si="824"/>
        <v>235.88535043164498</v>
      </c>
      <c r="AL748" s="164">
        <f t="shared" si="824"/>
        <v>236.43949263245125</v>
      </c>
      <c r="AM748" s="164">
        <f t="shared" si="824"/>
        <v>237.27381063956273</v>
      </c>
    </row>
    <row r="750" spans="1:41">
      <c r="A750" s="143" t="s">
        <v>360</v>
      </c>
      <c r="B750" s="143"/>
      <c r="C750" s="143"/>
      <c r="D750" s="143"/>
      <c r="E750" s="143"/>
      <c r="F750" s="145"/>
      <c r="G750" s="145"/>
      <c r="H750" s="143"/>
      <c r="I750" s="143"/>
      <c r="J750" s="143"/>
      <c r="K750" s="143"/>
      <c r="L750" s="143"/>
      <c r="M750" s="143"/>
      <c r="N750" s="143"/>
      <c r="O750" s="143"/>
      <c r="P750" s="143"/>
      <c r="Q750" s="143"/>
      <c r="R750" s="143"/>
      <c r="S750" s="143"/>
      <c r="T750" s="143"/>
      <c r="U750" s="143"/>
      <c r="V750" s="143"/>
      <c r="W750" s="143"/>
      <c r="X750" s="143"/>
      <c r="Y750" s="143"/>
      <c r="Z750" s="143"/>
      <c r="AA750" s="143"/>
      <c r="AB750" s="143"/>
      <c r="AC750" s="143"/>
      <c r="AD750" s="143"/>
      <c r="AE750" s="143"/>
      <c r="AF750" s="143"/>
      <c r="AG750" s="143"/>
      <c r="AH750" s="143"/>
      <c r="AI750" s="143"/>
      <c r="AJ750" s="143"/>
      <c r="AK750" s="143"/>
      <c r="AL750" s="143"/>
      <c r="AM750" s="143"/>
      <c r="AN750" s="143"/>
      <c r="AO750" s="143"/>
    </row>
    <row r="752" spans="1:41" outlineLevel="1">
      <c r="B752" s="157" t="s">
        <v>318</v>
      </c>
    </row>
    <row r="753" spans="2:41" outlineLevel="1"/>
    <row r="754" spans="2:41" outlineLevel="1">
      <c r="E754" s="146" t="str">
        <f>Inputs!E$172</f>
        <v>Enhancement capital expenditure</v>
      </c>
      <c r="F754" s="147"/>
      <c r="G754" s="147" t="str">
        <f>Inputs!G$172</f>
        <v>£m 2022/23p</v>
      </c>
      <c r="H754" s="146"/>
      <c r="I754" s="146"/>
      <c r="J754" s="171">
        <f>Inputs!J$172</f>
        <v>0</v>
      </c>
      <c r="K754" s="171">
        <f>Inputs!K$172</f>
        <v>0</v>
      </c>
      <c r="L754" s="171">
        <f>Inputs!L$172</f>
        <v>0</v>
      </c>
      <c r="M754" s="171">
        <f>Inputs!M$172</f>
        <v>0</v>
      </c>
      <c r="N754" s="171">
        <f>Inputs!N$172</f>
        <v>0</v>
      </c>
      <c r="O754" s="171">
        <f>Inputs!O$172</f>
        <v>0</v>
      </c>
      <c r="P754" s="171">
        <f>Inputs!P$172</f>
        <v>0</v>
      </c>
      <c r="Q754" s="171">
        <f>Inputs!Q$172</f>
        <v>0</v>
      </c>
      <c r="R754" s="171">
        <f>Inputs!R$172</f>
        <v>0</v>
      </c>
      <c r="S754" s="171">
        <f>Inputs!S$172</f>
        <v>0</v>
      </c>
      <c r="T754" s="171">
        <f>Inputs!T$172</f>
        <v>0</v>
      </c>
      <c r="U754" s="171">
        <f>Inputs!U$172</f>
        <v>0</v>
      </c>
      <c r="V754" s="171">
        <f>Inputs!V$172</f>
        <v>0</v>
      </c>
      <c r="W754" s="171">
        <f>Inputs!W$172</f>
        <v>0</v>
      </c>
      <c r="X754" s="171">
        <f>Inputs!X$172</f>
        <v>0</v>
      </c>
      <c r="Y754" s="171">
        <f>Inputs!Y$172</f>
        <v>0</v>
      </c>
      <c r="Z754" s="171">
        <f>Inputs!Z$172</f>
        <v>0</v>
      </c>
      <c r="AA754" s="171">
        <f>Inputs!AA$172</f>
        <v>0</v>
      </c>
      <c r="AB754" s="171">
        <f>Inputs!AB$172</f>
        <v>0</v>
      </c>
      <c r="AC754" s="171">
        <f>Inputs!AC$172</f>
        <v>0</v>
      </c>
      <c r="AD754" s="171">
        <f>Inputs!AD$172</f>
        <v>0</v>
      </c>
      <c r="AE754" s="171">
        <f>Inputs!AE$172</f>
        <v>0</v>
      </c>
      <c r="AF754" s="171">
        <f>Inputs!AF$172</f>
        <v>0</v>
      </c>
      <c r="AG754" s="171">
        <f>Inputs!AG$172</f>
        <v>0</v>
      </c>
      <c r="AH754" s="171">
        <f>Inputs!AH$172</f>
        <v>0</v>
      </c>
      <c r="AI754" s="171">
        <f>Inputs!AI$172</f>
        <v>0</v>
      </c>
      <c r="AJ754" s="171">
        <f>Inputs!AJ$172</f>
        <v>0</v>
      </c>
      <c r="AK754" s="171">
        <f>Inputs!AK$172</f>
        <v>0</v>
      </c>
      <c r="AL754" s="171">
        <f>Inputs!AL$172</f>
        <v>0</v>
      </c>
      <c r="AM754" s="171">
        <f>Inputs!AM$172</f>
        <v>0</v>
      </c>
      <c r="AN754" s="146"/>
    </row>
    <row r="755" spans="2:41" outlineLevel="1">
      <c r="E755" s="163" t="str">
        <f>Inputs!E$176</f>
        <v>Enhancement capital expenditure efficiency factor</v>
      </c>
      <c r="F755" s="163"/>
      <c r="G755" s="150" t="str">
        <f>Inputs!G$176</f>
        <v>%</v>
      </c>
      <c r="H755" s="163"/>
      <c r="I755" s="163"/>
      <c r="J755" s="173">
        <f>Inputs!J$176</f>
        <v>100</v>
      </c>
      <c r="K755" s="173">
        <f>Inputs!K$176</f>
        <v>100</v>
      </c>
      <c r="L755" s="173">
        <f>Inputs!L$176</f>
        <v>100</v>
      </c>
      <c r="M755" s="173">
        <f>Inputs!M$176</f>
        <v>100</v>
      </c>
      <c r="N755" s="173">
        <f>Inputs!N$176</f>
        <v>100</v>
      </c>
      <c r="O755" s="173">
        <f>Inputs!O$176</f>
        <v>100</v>
      </c>
      <c r="P755" s="173">
        <f>Inputs!P$176</f>
        <v>100</v>
      </c>
      <c r="Q755" s="173">
        <f>Inputs!Q$176</f>
        <v>100</v>
      </c>
      <c r="R755" s="173">
        <f>Inputs!R$176</f>
        <v>100</v>
      </c>
      <c r="S755" s="173">
        <f>Inputs!S$176</f>
        <v>100</v>
      </c>
      <c r="T755" s="173">
        <f>Inputs!T$176</f>
        <v>100</v>
      </c>
      <c r="U755" s="173">
        <f>Inputs!U$176</f>
        <v>100</v>
      </c>
      <c r="V755" s="173">
        <f>Inputs!V$176</f>
        <v>100</v>
      </c>
      <c r="W755" s="173">
        <f>Inputs!W$176</f>
        <v>100</v>
      </c>
      <c r="X755" s="173">
        <f>Inputs!X$176</f>
        <v>100</v>
      </c>
      <c r="Y755" s="173">
        <f>Inputs!Y$176</f>
        <v>100</v>
      </c>
      <c r="Z755" s="173">
        <f>Inputs!Z$176</f>
        <v>100</v>
      </c>
      <c r="AA755" s="173">
        <f>Inputs!AA$176</f>
        <v>100</v>
      </c>
      <c r="AB755" s="173">
        <f>Inputs!AB$176</f>
        <v>100</v>
      </c>
      <c r="AC755" s="173">
        <f>Inputs!AC$176</f>
        <v>100</v>
      </c>
      <c r="AD755" s="173">
        <f>Inputs!AD$176</f>
        <v>100</v>
      </c>
      <c r="AE755" s="173">
        <f>Inputs!AE$176</f>
        <v>100</v>
      </c>
      <c r="AF755" s="173">
        <f>Inputs!AF$176</f>
        <v>100</v>
      </c>
      <c r="AG755" s="173">
        <f>Inputs!AG$176</f>
        <v>100</v>
      </c>
      <c r="AH755" s="173">
        <f>Inputs!AH$176</f>
        <v>100</v>
      </c>
      <c r="AI755" s="173">
        <f>Inputs!AI$176</f>
        <v>100</v>
      </c>
      <c r="AJ755" s="173">
        <f>Inputs!AJ$176</f>
        <v>100</v>
      </c>
      <c r="AK755" s="173">
        <f>Inputs!AK$176</f>
        <v>100</v>
      </c>
      <c r="AL755" s="173">
        <f>Inputs!AL$176</f>
        <v>100</v>
      </c>
      <c r="AM755" s="173">
        <f>Inputs!AM$176</f>
        <v>100</v>
      </c>
    </row>
    <row r="756" spans="2:41" outlineLevel="1">
      <c r="E756" s="67" t="s">
        <v>319</v>
      </c>
      <c r="F756" s="147"/>
      <c r="G756" s="69" t="str">
        <f>Inputs!G$54</f>
        <v>£m 2022/23p</v>
      </c>
      <c r="H756" s="67"/>
      <c r="I756" s="67"/>
      <c r="J756" s="295">
        <f t="shared" ref="J756" si="825">J754 * J755 / 100</f>
        <v>0</v>
      </c>
      <c r="K756" s="295">
        <f t="shared" ref="K756:AM756" si="826">K754 * K755 / 100</f>
        <v>0</v>
      </c>
      <c r="L756" s="295">
        <f t="shared" si="826"/>
        <v>0</v>
      </c>
      <c r="M756" s="295">
        <f t="shared" si="826"/>
        <v>0</v>
      </c>
      <c r="N756" s="295">
        <f t="shared" si="826"/>
        <v>0</v>
      </c>
      <c r="O756" s="295">
        <f t="shared" si="826"/>
        <v>0</v>
      </c>
      <c r="P756" s="295">
        <f t="shared" si="826"/>
        <v>0</v>
      </c>
      <c r="Q756" s="295">
        <f t="shared" si="826"/>
        <v>0</v>
      </c>
      <c r="R756" s="295">
        <f t="shared" si="826"/>
        <v>0</v>
      </c>
      <c r="S756" s="295">
        <f t="shared" si="826"/>
        <v>0</v>
      </c>
      <c r="T756" s="295">
        <f t="shared" si="826"/>
        <v>0</v>
      </c>
      <c r="U756" s="295">
        <f t="shared" si="826"/>
        <v>0</v>
      </c>
      <c r="V756" s="295">
        <f t="shared" si="826"/>
        <v>0</v>
      </c>
      <c r="W756" s="295">
        <f t="shared" si="826"/>
        <v>0</v>
      </c>
      <c r="X756" s="295">
        <f t="shared" si="826"/>
        <v>0</v>
      </c>
      <c r="Y756" s="295">
        <f t="shared" si="826"/>
        <v>0</v>
      </c>
      <c r="Z756" s="295">
        <f t="shared" si="826"/>
        <v>0</v>
      </c>
      <c r="AA756" s="295">
        <f t="shared" si="826"/>
        <v>0</v>
      </c>
      <c r="AB756" s="295">
        <f t="shared" si="826"/>
        <v>0</v>
      </c>
      <c r="AC756" s="295">
        <f t="shared" si="826"/>
        <v>0</v>
      </c>
      <c r="AD756" s="295">
        <f t="shared" si="826"/>
        <v>0</v>
      </c>
      <c r="AE756" s="295">
        <f t="shared" si="826"/>
        <v>0</v>
      </c>
      <c r="AF756" s="295">
        <f t="shared" si="826"/>
        <v>0</v>
      </c>
      <c r="AG756" s="295">
        <f t="shared" si="826"/>
        <v>0</v>
      </c>
      <c r="AH756" s="295">
        <f t="shared" si="826"/>
        <v>0</v>
      </c>
      <c r="AI756" s="295">
        <f t="shared" si="826"/>
        <v>0</v>
      </c>
      <c r="AJ756" s="295">
        <f t="shared" si="826"/>
        <v>0</v>
      </c>
      <c r="AK756" s="295">
        <f t="shared" si="826"/>
        <v>0</v>
      </c>
      <c r="AL756" s="295">
        <f t="shared" si="826"/>
        <v>0</v>
      </c>
      <c r="AM756" s="295">
        <f t="shared" si="826"/>
        <v>0</v>
      </c>
      <c r="AN756" s="146"/>
    </row>
    <row r="757" spans="2:41" outlineLevel="1">
      <c r="E757" s="146" t="str">
        <f>Inputs!E$174</f>
        <v>Average asset life of capital assets delivered in year</v>
      </c>
      <c r="F757" s="147"/>
      <c r="G757" s="147" t="str">
        <f>Inputs!G$174</f>
        <v>years</v>
      </c>
      <c r="H757" s="146"/>
      <c r="I757" s="146"/>
      <c r="J757" s="169">
        <f>Inputs!J$174</f>
        <v>0</v>
      </c>
      <c r="K757" s="169">
        <f>Inputs!K$174</f>
        <v>0</v>
      </c>
      <c r="L757" s="169">
        <f>Inputs!L$174</f>
        <v>0</v>
      </c>
      <c r="M757" s="169">
        <f>Inputs!M$174</f>
        <v>0</v>
      </c>
      <c r="N757" s="169">
        <f>Inputs!N$174</f>
        <v>0</v>
      </c>
      <c r="O757" s="169">
        <f>Inputs!O$174</f>
        <v>0</v>
      </c>
      <c r="P757" s="169">
        <f>Inputs!P$174</f>
        <v>0</v>
      </c>
      <c r="Q757" s="169">
        <f>Inputs!Q$174</f>
        <v>0</v>
      </c>
      <c r="R757" s="169">
        <f>Inputs!R$174</f>
        <v>0</v>
      </c>
      <c r="S757" s="169">
        <f>Inputs!S$174</f>
        <v>0</v>
      </c>
      <c r="T757" s="169">
        <f>Inputs!T$174</f>
        <v>0</v>
      </c>
      <c r="U757" s="169">
        <f>Inputs!U$174</f>
        <v>0</v>
      </c>
      <c r="V757" s="169">
        <f>Inputs!V$174</f>
        <v>0</v>
      </c>
      <c r="W757" s="169">
        <f>Inputs!W$174</f>
        <v>0</v>
      </c>
      <c r="X757" s="169">
        <f>Inputs!X$174</f>
        <v>0</v>
      </c>
      <c r="Y757" s="169">
        <f>Inputs!Y$174</f>
        <v>0</v>
      </c>
      <c r="Z757" s="169">
        <f>Inputs!Z$174</f>
        <v>0</v>
      </c>
      <c r="AA757" s="169">
        <f>Inputs!AA$174</f>
        <v>0</v>
      </c>
      <c r="AB757" s="169">
        <f>Inputs!AB$174</f>
        <v>0</v>
      </c>
      <c r="AC757" s="169">
        <f>Inputs!AC$174</f>
        <v>0</v>
      </c>
      <c r="AD757" s="169">
        <f>Inputs!AD$174</f>
        <v>0</v>
      </c>
      <c r="AE757" s="169">
        <f>Inputs!AE$174</f>
        <v>0</v>
      </c>
      <c r="AF757" s="169">
        <f>Inputs!AF$174</f>
        <v>0</v>
      </c>
      <c r="AG757" s="169">
        <f>Inputs!AG$174</f>
        <v>0</v>
      </c>
      <c r="AH757" s="169">
        <f>Inputs!AH$174</f>
        <v>0</v>
      </c>
      <c r="AI757" s="169">
        <f>Inputs!AI$174</f>
        <v>0</v>
      </c>
      <c r="AJ757" s="169">
        <f>Inputs!AJ$174</f>
        <v>0</v>
      </c>
      <c r="AK757" s="169">
        <f>Inputs!AK$174</f>
        <v>0</v>
      </c>
      <c r="AL757" s="169">
        <f>Inputs!AL$174</f>
        <v>0</v>
      </c>
      <c r="AM757" s="169">
        <f>Inputs!AM$174</f>
        <v>0</v>
      </c>
      <c r="AN757" s="146"/>
    </row>
    <row r="758" spans="2:41" outlineLevel="1">
      <c r="E758" s="110" t="s">
        <v>320</v>
      </c>
      <c r="G758" s="69" t="str">
        <f>Inputs!G$54</f>
        <v>£m 2022/23p</v>
      </c>
      <c r="J758" s="296">
        <f t="shared" ref="J758:AM758" si="827">IFERROR(J756/J757,0)</f>
        <v>0</v>
      </c>
      <c r="K758" s="296">
        <f t="shared" si="827"/>
        <v>0</v>
      </c>
      <c r="L758" s="296">
        <f t="shared" si="827"/>
        <v>0</v>
      </c>
      <c r="M758" s="296">
        <f t="shared" si="827"/>
        <v>0</v>
      </c>
      <c r="N758" s="296">
        <f t="shared" si="827"/>
        <v>0</v>
      </c>
      <c r="O758" s="296">
        <f t="shared" si="827"/>
        <v>0</v>
      </c>
      <c r="P758" s="296">
        <f t="shared" si="827"/>
        <v>0</v>
      </c>
      <c r="Q758" s="296">
        <f t="shared" si="827"/>
        <v>0</v>
      </c>
      <c r="R758" s="296">
        <f t="shared" si="827"/>
        <v>0</v>
      </c>
      <c r="S758" s="296">
        <f t="shared" si="827"/>
        <v>0</v>
      </c>
      <c r="T758" s="296">
        <f t="shared" si="827"/>
        <v>0</v>
      </c>
      <c r="U758" s="296">
        <f t="shared" si="827"/>
        <v>0</v>
      </c>
      <c r="V758" s="296">
        <f t="shared" si="827"/>
        <v>0</v>
      </c>
      <c r="W758" s="296">
        <f t="shared" si="827"/>
        <v>0</v>
      </c>
      <c r="X758" s="296">
        <f t="shared" si="827"/>
        <v>0</v>
      </c>
      <c r="Y758" s="296">
        <f t="shared" si="827"/>
        <v>0</v>
      </c>
      <c r="Z758" s="296">
        <f t="shared" si="827"/>
        <v>0</v>
      </c>
      <c r="AA758" s="296">
        <f t="shared" si="827"/>
        <v>0</v>
      </c>
      <c r="AB758" s="296">
        <f t="shared" si="827"/>
        <v>0</v>
      </c>
      <c r="AC758" s="296">
        <f t="shared" si="827"/>
        <v>0</v>
      </c>
      <c r="AD758" s="296">
        <f t="shared" si="827"/>
        <v>0</v>
      </c>
      <c r="AE758" s="296">
        <f t="shared" si="827"/>
        <v>0</v>
      </c>
      <c r="AF758" s="296">
        <f t="shared" si="827"/>
        <v>0</v>
      </c>
      <c r="AG758" s="296">
        <f t="shared" si="827"/>
        <v>0</v>
      </c>
      <c r="AH758" s="296">
        <f t="shared" si="827"/>
        <v>0</v>
      </c>
      <c r="AI758" s="296">
        <f t="shared" si="827"/>
        <v>0</v>
      </c>
      <c r="AJ758" s="296">
        <f t="shared" si="827"/>
        <v>0</v>
      </c>
      <c r="AK758" s="296">
        <f t="shared" si="827"/>
        <v>0</v>
      </c>
      <c r="AL758" s="296">
        <f t="shared" si="827"/>
        <v>0</v>
      </c>
      <c r="AM758" s="296">
        <f t="shared" si="827"/>
        <v>0</v>
      </c>
    </row>
    <row r="759" spans="2:41" outlineLevel="1">
      <c r="G759" s="69"/>
      <c r="J759" s="296"/>
      <c r="K759" s="296"/>
      <c r="L759" s="296"/>
      <c r="M759" s="296"/>
      <c r="N759" s="296"/>
      <c r="O759" s="296"/>
      <c r="P759" s="296"/>
      <c r="Q759" s="296"/>
      <c r="R759" s="296"/>
      <c r="S759" s="296"/>
      <c r="T759" s="296"/>
      <c r="U759" s="296"/>
      <c r="V759" s="296"/>
      <c r="W759" s="296"/>
      <c r="X759" s="296"/>
      <c r="Y759" s="296"/>
      <c r="Z759" s="296"/>
      <c r="AA759" s="296"/>
      <c r="AB759" s="296"/>
      <c r="AC759" s="296"/>
      <c r="AD759" s="296"/>
      <c r="AE759" s="296"/>
      <c r="AF759" s="296"/>
      <c r="AG759" s="296"/>
      <c r="AH759" s="296"/>
      <c r="AI759" s="296"/>
      <c r="AJ759" s="296"/>
      <c r="AK759" s="296"/>
      <c r="AL759" s="296"/>
      <c r="AM759" s="296"/>
    </row>
    <row r="760" spans="2:41" outlineLevel="1">
      <c r="B760" s="157" t="s">
        <v>321</v>
      </c>
      <c r="J760" s="167"/>
      <c r="K760" s="167"/>
      <c r="L760" s="167"/>
      <c r="M760" s="167"/>
      <c r="N760" s="167"/>
      <c r="O760" s="167"/>
      <c r="P760" s="167"/>
      <c r="Q760" s="167"/>
      <c r="R760" s="167"/>
      <c r="S760" s="167"/>
      <c r="T760" s="167"/>
      <c r="U760" s="167"/>
      <c r="V760" s="167"/>
      <c r="W760" s="167"/>
      <c r="X760" s="167"/>
      <c r="Y760" s="167"/>
      <c r="Z760" s="167"/>
      <c r="AA760" s="167"/>
      <c r="AB760" s="167"/>
      <c r="AC760" s="167"/>
      <c r="AD760" s="167"/>
      <c r="AE760" s="167"/>
      <c r="AF760" s="167"/>
      <c r="AG760" s="167"/>
      <c r="AH760" s="167"/>
      <c r="AI760" s="167"/>
      <c r="AJ760" s="167"/>
      <c r="AK760" s="167"/>
      <c r="AL760" s="167"/>
      <c r="AM760" s="167"/>
    </row>
    <row r="761" spans="2:41" outlineLevel="1">
      <c r="J761" s="167"/>
      <c r="K761" s="167"/>
      <c r="L761" s="167"/>
      <c r="M761" s="167"/>
      <c r="N761" s="167"/>
      <c r="O761" s="167"/>
      <c r="P761" s="167"/>
      <c r="Q761" s="167"/>
      <c r="R761" s="167"/>
      <c r="S761" s="167"/>
      <c r="T761" s="167"/>
      <c r="U761" s="167"/>
      <c r="V761" s="167"/>
      <c r="W761" s="167"/>
      <c r="X761" s="167"/>
      <c r="Y761" s="167"/>
      <c r="Z761" s="167"/>
      <c r="AA761" s="167"/>
      <c r="AB761" s="167"/>
      <c r="AC761" s="167"/>
      <c r="AD761" s="167"/>
      <c r="AE761" s="167"/>
      <c r="AF761" s="167"/>
      <c r="AG761" s="167"/>
      <c r="AH761" s="167"/>
      <c r="AI761" s="167"/>
      <c r="AJ761" s="167"/>
      <c r="AK761" s="167"/>
      <c r="AL761" s="167"/>
      <c r="AM761" s="167"/>
    </row>
    <row r="762" spans="2:41" outlineLevel="1">
      <c r="E762" s="110" t="str">
        <f>TEXT("Draw down charge for enhancement capital expenditure in " &amp; F762, 0 )</f>
        <v>Draw down charge for enhancement capital expenditure in 2021</v>
      </c>
      <c r="F762" s="147">
        <f>Inputs!$J$4</f>
        <v>2021</v>
      </c>
      <c r="G762" s="69" t="str">
        <f>Inputs!G$54</f>
        <v>£m 2022/23p</v>
      </c>
      <c r="J762" s="149">
        <f t="shared" ref="J762:AM762" si="828">IF(J$4&lt;$F762, 0, IF(J$4 &lt; $F762 + INDEX($J757:$AM757, MATCH($F762, $J$4:$AM$4, 0 ) ), 1, 0 ) ) * INDEX($J758:$AM758,MATCH($F762, $J$4:$AM$4, 0) )</f>
        <v>0</v>
      </c>
      <c r="K762" s="149">
        <f t="shared" si="828"/>
        <v>0</v>
      </c>
      <c r="L762" s="149">
        <f t="shared" si="828"/>
        <v>0</v>
      </c>
      <c r="M762" s="149">
        <f t="shared" si="828"/>
        <v>0</v>
      </c>
      <c r="N762" s="149">
        <f t="shared" si="828"/>
        <v>0</v>
      </c>
      <c r="O762" s="149">
        <f t="shared" si="828"/>
        <v>0</v>
      </c>
      <c r="P762" s="149">
        <f t="shared" si="828"/>
        <v>0</v>
      </c>
      <c r="Q762" s="149">
        <f t="shared" si="828"/>
        <v>0</v>
      </c>
      <c r="R762" s="149">
        <f t="shared" si="828"/>
        <v>0</v>
      </c>
      <c r="S762" s="149">
        <f t="shared" si="828"/>
        <v>0</v>
      </c>
      <c r="T762" s="149">
        <f t="shared" si="828"/>
        <v>0</v>
      </c>
      <c r="U762" s="149">
        <f t="shared" si="828"/>
        <v>0</v>
      </c>
      <c r="V762" s="149">
        <f t="shared" si="828"/>
        <v>0</v>
      </c>
      <c r="W762" s="149">
        <f t="shared" si="828"/>
        <v>0</v>
      </c>
      <c r="X762" s="149">
        <f t="shared" si="828"/>
        <v>0</v>
      </c>
      <c r="Y762" s="149">
        <f t="shared" si="828"/>
        <v>0</v>
      </c>
      <c r="Z762" s="149">
        <f t="shared" si="828"/>
        <v>0</v>
      </c>
      <c r="AA762" s="149">
        <f t="shared" si="828"/>
        <v>0</v>
      </c>
      <c r="AB762" s="149">
        <f t="shared" si="828"/>
        <v>0</v>
      </c>
      <c r="AC762" s="149">
        <f t="shared" si="828"/>
        <v>0</v>
      </c>
      <c r="AD762" s="149">
        <f t="shared" si="828"/>
        <v>0</v>
      </c>
      <c r="AE762" s="149">
        <f t="shared" si="828"/>
        <v>0</v>
      </c>
      <c r="AF762" s="149">
        <f t="shared" si="828"/>
        <v>0</v>
      </c>
      <c r="AG762" s="149">
        <f t="shared" si="828"/>
        <v>0</v>
      </c>
      <c r="AH762" s="149">
        <f t="shared" si="828"/>
        <v>0</v>
      </c>
      <c r="AI762" s="149">
        <f t="shared" si="828"/>
        <v>0</v>
      </c>
      <c r="AJ762" s="149">
        <f t="shared" si="828"/>
        <v>0</v>
      </c>
      <c r="AK762" s="149">
        <f t="shared" si="828"/>
        <v>0</v>
      </c>
      <c r="AL762" s="149">
        <f t="shared" si="828"/>
        <v>0</v>
      </c>
      <c r="AM762" s="149">
        <f t="shared" si="828"/>
        <v>0</v>
      </c>
      <c r="AN762" s="156"/>
      <c r="AO762" s="156"/>
    </row>
    <row r="763" spans="2:41" outlineLevel="1">
      <c r="E763" s="110" t="str">
        <f t="shared" ref="E763:E791" si="829">TEXT("Draw down charge for enhancement capital expenditure in " &amp; F763, 0 )</f>
        <v>Draw down charge for enhancement capital expenditure in 2022</v>
      </c>
      <c r="F763" s="147">
        <f>Inputs!$K$4</f>
        <v>2022</v>
      </c>
      <c r="G763" s="69" t="str">
        <f>Inputs!G$54</f>
        <v>£m 2022/23p</v>
      </c>
      <c r="J763" s="149">
        <f t="shared" ref="J763:AM763" si="830">IF(J$4&lt;$F763, 0, IF(J$4 &lt; $F763 + INDEX($J757:$AM757, MATCH($F763, $J$4:$AM$4, 0 ) ), 1, 0 ) ) * INDEX($J758:$AM758,MATCH($F763, $J$4:$AM$4, 0) )</f>
        <v>0</v>
      </c>
      <c r="K763" s="149">
        <f t="shared" si="830"/>
        <v>0</v>
      </c>
      <c r="L763" s="149">
        <f t="shared" si="830"/>
        <v>0</v>
      </c>
      <c r="M763" s="149">
        <f t="shared" si="830"/>
        <v>0</v>
      </c>
      <c r="N763" s="149">
        <f t="shared" si="830"/>
        <v>0</v>
      </c>
      <c r="O763" s="149">
        <f t="shared" si="830"/>
        <v>0</v>
      </c>
      <c r="P763" s="149">
        <f t="shared" si="830"/>
        <v>0</v>
      </c>
      <c r="Q763" s="149">
        <f t="shared" si="830"/>
        <v>0</v>
      </c>
      <c r="R763" s="149">
        <f t="shared" si="830"/>
        <v>0</v>
      </c>
      <c r="S763" s="149">
        <f t="shared" si="830"/>
        <v>0</v>
      </c>
      <c r="T763" s="149">
        <f t="shared" si="830"/>
        <v>0</v>
      </c>
      <c r="U763" s="149">
        <f t="shared" si="830"/>
        <v>0</v>
      </c>
      <c r="V763" s="149">
        <f t="shared" si="830"/>
        <v>0</v>
      </c>
      <c r="W763" s="149">
        <f t="shared" si="830"/>
        <v>0</v>
      </c>
      <c r="X763" s="149">
        <f t="shared" si="830"/>
        <v>0</v>
      </c>
      <c r="Y763" s="149">
        <f t="shared" si="830"/>
        <v>0</v>
      </c>
      <c r="Z763" s="149">
        <f t="shared" si="830"/>
        <v>0</v>
      </c>
      <c r="AA763" s="149">
        <f t="shared" si="830"/>
        <v>0</v>
      </c>
      <c r="AB763" s="149">
        <f t="shared" si="830"/>
        <v>0</v>
      </c>
      <c r="AC763" s="149">
        <f t="shared" si="830"/>
        <v>0</v>
      </c>
      <c r="AD763" s="149">
        <f t="shared" si="830"/>
        <v>0</v>
      </c>
      <c r="AE763" s="149">
        <f t="shared" si="830"/>
        <v>0</v>
      </c>
      <c r="AF763" s="149">
        <f t="shared" si="830"/>
        <v>0</v>
      </c>
      <c r="AG763" s="149">
        <f t="shared" si="830"/>
        <v>0</v>
      </c>
      <c r="AH763" s="149">
        <f t="shared" si="830"/>
        <v>0</v>
      </c>
      <c r="AI763" s="149">
        <f t="shared" si="830"/>
        <v>0</v>
      </c>
      <c r="AJ763" s="149">
        <f t="shared" si="830"/>
        <v>0</v>
      </c>
      <c r="AK763" s="149">
        <f t="shared" si="830"/>
        <v>0</v>
      </c>
      <c r="AL763" s="149">
        <f t="shared" si="830"/>
        <v>0</v>
      </c>
      <c r="AM763" s="149">
        <f t="shared" si="830"/>
        <v>0</v>
      </c>
      <c r="AN763" s="156"/>
      <c r="AO763" s="156"/>
    </row>
    <row r="764" spans="2:41" outlineLevel="1">
      <c r="E764" s="110" t="str">
        <f t="shared" si="829"/>
        <v>Draw down charge for enhancement capital expenditure in 2023</v>
      </c>
      <c r="F764" s="147">
        <f>Inputs!$L$4</f>
        <v>2023</v>
      </c>
      <c r="G764" s="69" t="str">
        <f>Inputs!G$54</f>
        <v>£m 2022/23p</v>
      </c>
      <c r="J764" s="149">
        <f t="shared" ref="J764:AM764" si="831">IF(J$4&lt;$F764, 0, IF(J$4 &lt; $F764 + INDEX($J757:$AM757, MATCH($F764, $J$4:$AM$4, 0 ) ), 1, 0 ) ) * INDEX($J758:$AM758,MATCH($F764, $J$4:$AM$4, 0) )</f>
        <v>0</v>
      </c>
      <c r="K764" s="149">
        <f t="shared" si="831"/>
        <v>0</v>
      </c>
      <c r="L764" s="149">
        <f t="shared" si="831"/>
        <v>0</v>
      </c>
      <c r="M764" s="149">
        <f t="shared" si="831"/>
        <v>0</v>
      </c>
      <c r="N764" s="149">
        <f t="shared" si="831"/>
        <v>0</v>
      </c>
      <c r="O764" s="149">
        <f t="shared" si="831"/>
        <v>0</v>
      </c>
      <c r="P764" s="149">
        <f t="shared" si="831"/>
        <v>0</v>
      </c>
      <c r="Q764" s="149">
        <f t="shared" si="831"/>
        <v>0</v>
      </c>
      <c r="R764" s="149">
        <f t="shared" si="831"/>
        <v>0</v>
      </c>
      <c r="S764" s="149">
        <f t="shared" si="831"/>
        <v>0</v>
      </c>
      <c r="T764" s="149">
        <f t="shared" si="831"/>
        <v>0</v>
      </c>
      <c r="U764" s="149">
        <f t="shared" si="831"/>
        <v>0</v>
      </c>
      <c r="V764" s="149">
        <f t="shared" si="831"/>
        <v>0</v>
      </c>
      <c r="W764" s="149">
        <f t="shared" si="831"/>
        <v>0</v>
      </c>
      <c r="X764" s="149">
        <f t="shared" si="831"/>
        <v>0</v>
      </c>
      <c r="Y764" s="149">
        <f t="shared" si="831"/>
        <v>0</v>
      </c>
      <c r="Z764" s="149">
        <f t="shared" si="831"/>
        <v>0</v>
      </c>
      <c r="AA764" s="149">
        <f t="shared" si="831"/>
        <v>0</v>
      </c>
      <c r="AB764" s="149">
        <f t="shared" si="831"/>
        <v>0</v>
      </c>
      <c r="AC764" s="149">
        <f t="shared" si="831"/>
        <v>0</v>
      </c>
      <c r="AD764" s="149">
        <f t="shared" si="831"/>
        <v>0</v>
      </c>
      <c r="AE764" s="149">
        <f t="shared" si="831"/>
        <v>0</v>
      </c>
      <c r="AF764" s="149">
        <f t="shared" si="831"/>
        <v>0</v>
      </c>
      <c r="AG764" s="149">
        <f t="shared" si="831"/>
        <v>0</v>
      </c>
      <c r="AH764" s="149">
        <f t="shared" si="831"/>
        <v>0</v>
      </c>
      <c r="AI764" s="149">
        <f t="shared" si="831"/>
        <v>0</v>
      </c>
      <c r="AJ764" s="149">
        <f t="shared" si="831"/>
        <v>0</v>
      </c>
      <c r="AK764" s="149">
        <f t="shared" si="831"/>
        <v>0</v>
      </c>
      <c r="AL764" s="149">
        <f t="shared" si="831"/>
        <v>0</v>
      </c>
      <c r="AM764" s="149">
        <f t="shared" si="831"/>
        <v>0</v>
      </c>
      <c r="AN764" s="156"/>
      <c r="AO764" s="156"/>
    </row>
    <row r="765" spans="2:41" outlineLevel="1">
      <c r="E765" s="110" t="str">
        <f t="shared" si="829"/>
        <v>Draw down charge for enhancement capital expenditure in 2024</v>
      </c>
      <c r="F765" s="147">
        <f>Inputs!$M$4</f>
        <v>2024</v>
      </c>
      <c r="G765" s="69" t="str">
        <f>Inputs!G$54</f>
        <v>£m 2022/23p</v>
      </c>
      <c r="J765" s="149">
        <f t="shared" ref="J765:AM765" si="832">IF(J$4&lt;$F765, 0, IF(J$4 &lt; $F765 + INDEX($J757:$AM757, MATCH($F765, $J$4:$AM$4, 0 ) ), 1, 0 ) ) * INDEX($J758:$AM758,MATCH($F765, $J$4:$AM$4, 0) )</f>
        <v>0</v>
      </c>
      <c r="K765" s="149">
        <f t="shared" si="832"/>
        <v>0</v>
      </c>
      <c r="L765" s="149">
        <f t="shared" si="832"/>
        <v>0</v>
      </c>
      <c r="M765" s="149">
        <f t="shared" si="832"/>
        <v>0</v>
      </c>
      <c r="N765" s="149">
        <f t="shared" si="832"/>
        <v>0</v>
      </c>
      <c r="O765" s="149">
        <f t="shared" si="832"/>
        <v>0</v>
      </c>
      <c r="P765" s="149">
        <f t="shared" si="832"/>
        <v>0</v>
      </c>
      <c r="Q765" s="149">
        <f t="shared" si="832"/>
        <v>0</v>
      </c>
      <c r="R765" s="149">
        <f t="shared" si="832"/>
        <v>0</v>
      </c>
      <c r="S765" s="149">
        <f t="shared" si="832"/>
        <v>0</v>
      </c>
      <c r="T765" s="149">
        <f t="shared" si="832"/>
        <v>0</v>
      </c>
      <c r="U765" s="149">
        <f t="shared" si="832"/>
        <v>0</v>
      </c>
      <c r="V765" s="149">
        <f t="shared" si="832"/>
        <v>0</v>
      </c>
      <c r="W765" s="149">
        <f t="shared" si="832"/>
        <v>0</v>
      </c>
      <c r="X765" s="149">
        <f t="shared" si="832"/>
        <v>0</v>
      </c>
      <c r="Y765" s="149">
        <f t="shared" si="832"/>
        <v>0</v>
      </c>
      <c r="Z765" s="149">
        <f t="shared" si="832"/>
        <v>0</v>
      </c>
      <c r="AA765" s="149">
        <f t="shared" si="832"/>
        <v>0</v>
      </c>
      <c r="AB765" s="149">
        <f t="shared" si="832"/>
        <v>0</v>
      </c>
      <c r="AC765" s="149">
        <f t="shared" si="832"/>
        <v>0</v>
      </c>
      <c r="AD765" s="149">
        <f t="shared" si="832"/>
        <v>0</v>
      </c>
      <c r="AE765" s="149">
        <f t="shared" si="832"/>
        <v>0</v>
      </c>
      <c r="AF765" s="149">
        <f t="shared" si="832"/>
        <v>0</v>
      </c>
      <c r="AG765" s="149">
        <f t="shared" si="832"/>
        <v>0</v>
      </c>
      <c r="AH765" s="149">
        <f t="shared" si="832"/>
        <v>0</v>
      </c>
      <c r="AI765" s="149">
        <f t="shared" si="832"/>
        <v>0</v>
      </c>
      <c r="AJ765" s="149">
        <f t="shared" si="832"/>
        <v>0</v>
      </c>
      <c r="AK765" s="149">
        <f t="shared" si="832"/>
        <v>0</v>
      </c>
      <c r="AL765" s="149">
        <f t="shared" si="832"/>
        <v>0</v>
      </c>
      <c r="AM765" s="149">
        <f t="shared" si="832"/>
        <v>0</v>
      </c>
      <c r="AN765" s="156"/>
      <c r="AO765" s="156"/>
    </row>
    <row r="766" spans="2:41" outlineLevel="1">
      <c r="E766" s="110" t="str">
        <f t="shared" si="829"/>
        <v>Draw down charge for enhancement capital expenditure in 2025</v>
      </c>
      <c r="F766" s="147">
        <f>Inputs!$N$4</f>
        <v>2025</v>
      </c>
      <c r="G766" s="69" t="str">
        <f>Inputs!G$54</f>
        <v>£m 2022/23p</v>
      </c>
      <c r="J766" s="149">
        <f t="shared" ref="J766:AM766" si="833">IF(J$4&lt;$F766, 0, IF(J$4 &lt; $F766 + INDEX($J757:$AM757, MATCH($F766, $J$4:$AM$4, 0 ) ), 1, 0 ) ) * INDEX($J758:$AM758,MATCH($F766, $J$4:$AM$4, 0) )</f>
        <v>0</v>
      </c>
      <c r="K766" s="149">
        <f t="shared" si="833"/>
        <v>0</v>
      </c>
      <c r="L766" s="149">
        <f t="shared" si="833"/>
        <v>0</v>
      </c>
      <c r="M766" s="149">
        <f t="shared" si="833"/>
        <v>0</v>
      </c>
      <c r="N766" s="149">
        <f t="shared" si="833"/>
        <v>0</v>
      </c>
      <c r="O766" s="149">
        <f t="shared" si="833"/>
        <v>0</v>
      </c>
      <c r="P766" s="149">
        <f t="shared" si="833"/>
        <v>0</v>
      </c>
      <c r="Q766" s="149">
        <f t="shared" si="833"/>
        <v>0</v>
      </c>
      <c r="R766" s="149">
        <f t="shared" si="833"/>
        <v>0</v>
      </c>
      <c r="S766" s="149">
        <f t="shared" si="833"/>
        <v>0</v>
      </c>
      <c r="T766" s="149">
        <f t="shared" si="833"/>
        <v>0</v>
      </c>
      <c r="U766" s="149">
        <f t="shared" si="833"/>
        <v>0</v>
      </c>
      <c r="V766" s="149">
        <f t="shared" si="833"/>
        <v>0</v>
      </c>
      <c r="W766" s="149">
        <f t="shared" si="833"/>
        <v>0</v>
      </c>
      <c r="X766" s="149">
        <f t="shared" si="833"/>
        <v>0</v>
      </c>
      <c r="Y766" s="149">
        <f t="shared" si="833"/>
        <v>0</v>
      </c>
      <c r="Z766" s="149">
        <f t="shared" si="833"/>
        <v>0</v>
      </c>
      <c r="AA766" s="149">
        <f t="shared" si="833"/>
        <v>0</v>
      </c>
      <c r="AB766" s="149">
        <f t="shared" si="833"/>
        <v>0</v>
      </c>
      <c r="AC766" s="149">
        <f t="shared" si="833"/>
        <v>0</v>
      </c>
      <c r="AD766" s="149">
        <f t="shared" si="833"/>
        <v>0</v>
      </c>
      <c r="AE766" s="149">
        <f t="shared" si="833"/>
        <v>0</v>
      </c>
      <c r="AF766" s="149">
        <f t="shared" si="833"/>
        <v>0</v>
      </c>
      <c r="AG766" s="149">
        <f t="shared" si="833"/>
        <v>0</v>
      </c>
      <c r="AH766" s="149">
        <f t="shared" si="833"/>
        <v>0</v>
      </c>
      <c r="AI766" s="149">
        <f t="shared" si="833"/>
        <v>0</v>
      </c>
      <c r="AJ766" s="149">
        <f t="shared" si="833"/>
        <v>0</v>
      </c>
      <c r="AK766" s="149">
        <f t="shared" si="833"/>
        <v>0</v>
      </c>
      <c r="AL766" s="149">
        <f t="shared" si="833"/>
        <v>0</v>
      </c>
      <c r="AM766" s="149">
        <f t="shared" si="833"/>
        <v>0</v>
      </c>
      <c r="AN766" s="156"/>
      <c r="AO766" s="156"/>
    </row>
    <row r="767" spans="2:41" outlineLevel="1">
      <c r="E767" s="110" t="str">
        <f t="shared" si="829"/>
        <v>Draw down charge for enhancement capital expenditure in 2026</v>
      </c>
      <c r="F767" s="147">
        <f>Inputs!$O$4</f>
        <v>2026</v>
      </c>
      <c r="G767" s="69" t="str">
        <f>Inputs!G$54</f>
        <v>£m 2022/23p</v>
      </c>
      <c r="J767" s="149">
        <f t="shared" ref="J767:AM767" si="834">IF(J$4&lt;$F767, 0, IF(J$4 &lt; $F767 + INDEX($J757:$AM757, MATCH($F767, $J$4:$AM$4, 0 ) ), 1, 0 ) ) * INDEX($J758:$AM758,MATCH($F767, $J$4:$AM$4, 0) )</f>
        <v>0</v>
      </c>
      <c r="K767" s="149">
        <f t="shared" si="834"/>
        <v>0</v>
      </c>
      <c r="L767" s="149">
        <f t="shared" si="834"/>
        <v>0</v>
      </c>
      <c r="M767" s="149">
        <f t="shared" si="834"/>
        <v>0</v>
      </c>
      <c r="N767" s="149">
        <f t="shared" si="834"/>
        <v>0</v>
      </c>
      <c r="O767" s="149">
        <f t="shared" si="834"/>
        <v>0</v>
      </c>
      <c r="P767" s="149">
        <f t="shared" si="834"/>
        <v>0</v>
      </c>
      <c r="Q767" s="149">
        <f t="shared" si="834"/>
        <v>0</v>
      </c>
      <c r="R767" s="149">
        <f t="shared" si="834"/>
        <v>0</v>
      </c>
      <c r="S767" s="149">
        <f t="shared" si="834"/>
        <v>0</v>
      </c>
      <c r="T767" s="149">
        <f t="shared" si="834"/>
        <v>0</v>
      </c>
      <c r="U767" s="149">
        <f t="shared" si="834"/>
        <v>0</v>
      </c>
      <c r="V767" s="149">
        <f t="shared" si="834"/>
        <v>0</v>
      </c>
      <c r="W767" s="149">
        <f t="shared" si="834"/>
        <v>0</v>
      </c>
      <c r="X767" s="149">
        <f t="shared" si="834"/>
        <v>0</v>
      </c>
      <c r="Y767" s="149">
        <f t="shared" si="834"/>
        <v>0</v>
      </c>
      <c r="Z767" s="149">
        <f t="shared" si="834"/>
        <v>0</v>
      </c>
      <c r="AA767" s="149">
        <f t="shared" si="834"/>
        <v>0</v>
      </c>
      <c r="AB767" s="149">
        <f t="shared" si="834"/>
        <v>0</v>
      </c>
      <c r="AC767" s="149">
        <f t="shared" si="834"/>
        <v>0</v>
      </c>
      <c r="AD767" s="149">
        <f t="shared" si="834"/>
        <v>0</v>
      </c>
      <c r="AE767" s="149">
        <f t="shared" si="834"/>
        <v>0</v>
      </c>
      <c r="AF767" s="149">
        <f t="shared" si="834"/>
        <v>0</v>
      </c>
      <c r="AG767" s="149">
        <f t="shared" si="834"/>
        <v>0</v>
      </c>
      <c r="AH767" s="149">
        <f t="shared" si="834"/>
        <v>0</v>
      </c>
      <c r="AI767" s="149">
        <f t="shared" si="834"/>
        <v>0</v>
      </c>
      <c r="AJ767" s="149">
        <f t="shared" si="834"/>
        <v>0</v>
      </c>
      <c r="AK767" s="149">
        <f t="shared" si="834"/>
        <v>0</v>
      </c>
      <c r="AL767" s="149">
        <f t="shared" si="834"/>
        <v>0</v>
      </c>
      <c r="AM767" s="149">
        <f t="shared" si="834"/>
        <v>0</v>
      </c>
      <c r="AN767" s="156"/>
      <c r="AO767" s="156"/>
    </row>
    <row r="768" spans="2:41" outlineLevel="1">
      <c r="E768" s="110" t="str">
        <f t="shared" si="829"/>
        <v>Draw down charge for enhancement capital expenditure in 2027</v>
      </c>
      <c r="F768" s="147">
        <f>Inputs!$P$4</f>
        <v>2027</v>
      </c>
      <c r="G768" s="69" t="str">
        <f>Inputs!G$54</f>
        <v>£m 2022/23p</v>
      </c>
      <c r="J768" s="149">
        <f t="shared" ref="J768:AM768" si="835">IF(J$4&lt;$F768, 0, IF(J$4 &lt; $F768 + INDEX($J757:$AM757, MATCH($F768, $J$4:$AM$4, 0 ) ), 1, 0 ) ) * INDEX($J758:$AM758,MATCH($F768, $J$4:$AM$4, 0) )</f>
        <v>0</v>
      </c>
      <c r="K768" s="149">
        <f t="shared" si="835"/>
        <v>0</v>
      </c>
      <c r="L768" s="149">
        <f t="shared" si="835"/>
        <v>0</v>
      </c>
      <c r="M768" s="149">
        <f t="shared" si="835"/>
        <v>0</v>
      </c>
      <c r="N768" s="149">
        <f t="shared" si="835"/>
        <v>0</v>
      </c>
      <c r="O768" s="149">
        <f t="shared" si="835"/>
        <v>0</v>
      </c>
      <c r="P768" s="149">
        <f t="shared" si="835"/>
        <v>0</v>
      </c>
      <c r="Q768" s="149">
        <f t="shared" si="835"/>
        <v>0</v>
      </c>
      <c r="R768" s="149">
        <f t="shared" si="835"/>
        <v>0</v>
      </c>
      <c r="S768" s="149">
        <f t="shared" si="835"/>
        <v>0</v>
      </c>
      <c r="T768" s="149">
        <f t="shared" si="835"/>
        <v>0</v>
      </c>
      <c r="U768" s="149">
        <f t="shared" si="835"/>
        <v>0</v>
      </c>
      <c r="V768" s="149">
        <f t="shared" si="835"/>
        <v>0</v>
      </c>
      <c r="W768" s="149">
        <f t="shared" si="835"/>
        <v>0</v>
      </c>
      <c r="X768" s="149">
        <f t="shared" si="835"/>
        <v>0</v>
      </c>
      <c r="Y768" s="149">
        <f t="shared" si="835"/>
        <v>0</v>
      </c>
      <c r="Z768" s="149">
        <f t="shared" si="835"/>
        <v>0</v>
      </c>
      <c r="AA768" s="149">
        <f t="shared" si="835"/>
        <v>0</v>
      </c>
      <c r="AB768" s="149">
        <f t="shared" si="835"/>
        <v>0</v>
      </c>
      <c r="AC768" s="149">
        <f t="shared" si="835"/>
        <v>0</v>
      </c>
      <c r="AD768" s="149">
        <f t="shared" si="835"/>
        <v>0</v>
      </c>
      <c r="AE768" s="149">
        <f t="shared" si="835"/>
        <v>0</v>
      </c>
      <c r="AF768" s="149">
        <f t="shared" si="835"/>
        <v>0</v>
      </c>
      <c r="AG768" s="149">
        <f t="shared" si="835"/>
        <v>0</v>
      </c>
      <c r="AH768" s="149">
        <f t="shared" si="835"/>
        <v>0</v>
      </c>
      <c r="AI768" s="149">
        <f t="shared" si="835"/>
        <v>0</v>
      </c>
      <c r="AJ768" s="149">
        <f t="shared" si="835"/>
        <v>0</v>
      </c>
      <c r="AK768" s="149">
        <f t="shared" si="835"/>
        <v>0</v>
      </c>
      <c r="AL768" s="149">
        <f t="shared" si="835"/>
        <v>0</v>
      </c>
      <c r="AM768" s="149">
        <f t="shared" si="835"/>
        <v>0</v>
      </c>
      <c r="AN768" s="156"/>
      <c r="AO768" s="156"/>
    </row>
    <row r="769" spans="5:41" outlineLevel="1">
      <c r="E769" s="110" t="str">
        <f t="shared" si="829"/>
        <v>Draw down charge for enhancement capital expenditure in 2028</v>
      </c>
      <c r="F769" s="147">
        <f>Inputs!$Q$4</f>
        <v>2028</v>
      </c>
      <c r="G769" s="69" t="str">
        <f>Inputs!G$54</f>
        <v>£m 2022/23p</v>
      </c>
      <c r="J769" s="149">
        <f t="shared" ref="J769:AM769" si="836">IF(J$4&lt;$F769, 0, IF(J$4 &lt; $F769 + INDEX($J757:$AM757, MATCH($F769, $J$4:$AM$4, 0 ) ), 1, 0 ) ) * INDEX($J758:$AM758,MATCH($F769, $J$4:$AM$4, 0) )</f>
        <v>0</v>
      </c>
      <c r="K769" s="149">
        <f t="shared" si="836"/>
        <v>0</v>
      </c>
      <c r="L769" s="149">
        <f t="shared" si="836"/>
        <v>0</v>
      </c>
      <c r="M769" s="149">
        <f t="shared" si="836"/>
        <v>0</v>
      </c>
      <c r="N769" s="149">
        <f t="shared" si="836"/>
        <v>0</v>
      </c>
      <c r="O769" s="149">
        <f t="shared" si="836"/>
        <v>0</v>
      </c>
      <c r="P769" s="149">
        <f t="shared" si="836"/>
        <v>0</v>
      </c>
      <c r="Q769" s="149">
        <f t="shared" si="836"/>
        <v>0</v>
      </c>
      <c r="R769" s="149">
        <f t="shared" si="836"/>
        <v>0</v>
      </c>
      <c r="S769" s="149">
        <f t="shared" si="836"/>
        <v>0</v>
      </c>
      <c r="T769" s="149">
        <f t="shared" si="836"/>
        <v>0</v>
      </c>
      <c r="U769" s="149">
        <f t="shared" si="836"/>
        <v>0</v>
      </c>
      <c r="V769" s="149">
        <f t="shared" si="836"/>
        <v>0</v>
      </c>
      <c r="W769" s="149">
        <f t="shared" si="836"/>
        <v>0</v>
      </c>
      <c r="X769" s="149">
        <f t="shared" si="836"/>
        <v>0</v>
      </c>
      <c r="Y769" s="149">
        <f t="shared" si="836"/>
        <v>0</v>
      </c>
      <c r="Z769" s="149">
        <f t="shared" si="836"/>
        <v>0</v>
      </c>
      <c r="AA769" s="149">
        <f t="shared" si="836"/>
        <v>0</v>
      </c>
      <c r="AB769" s="149">
        <f t="shared" si="836"/>
        <v>0</v>
      </c>
      <c r="AC769" s="149">
        <f t="shared" si="836"/>
        <v>0</v>
      </c>
      <c r="AD769" s="149">
        <f t="shared" si="836"/>
        <v>0</v>
      </c>
      <c r="AE769" s="149">
        <f t="shared" si="836"/>
        <v>0</v>
      </c>
      <c r="AF769" s="149">
        <f t="shared" si="836"/>
        <v>0</v>
      </c>
      <c r="AG769" s="149">
        <f t="shared" si="836"/>
        <v>0</v>
      </c>
      <c r="AH769" s="149">
        <f t="shared" si="836"/>
        <v>0</v>
      </c>
      <c r="AI769" s="149">
        <f t="shared" si="836"/>
        <v>0</v>
      </c>
      <c r="AJ769" s="149">
        <f t="shared" si="836"/>
        <v>0</v>
      </c>
      <c r="AK769" s="149">
        <f t="shared" si="836"/>
        <v>0</v>
      </c>
      <c r="AL769" s="149">
        <f t="shared" si="836"/>
        <v>0</v>
      </c>
      <c r="AM769" s="149">
        <f t="shared" si="836"/>
        <v>0</v>
      </c>
      <c r="AN769" s="156"/>
      <c r="AO769" s="156"/>
    </row>
    <row r="770" spans="5:41" outlineLevel="1">
      <c r="E770" s="110" t="str">
        <f t="shared" si="829"/>
        <v>Draw down charge for enhancement capital expenditure in 2029</v>
      </c>
      <c r="F770" s="147">
        <f>Inputs!$R$4</f>
        <v>2029</v>
      </c>
      <c r="G770" s="69" t="str">
        <f>Inputs!G$54</f>
        <v>£m 2022/23p</v>
      </c>
      <c r="J770" s="149">
        <f t="shared" ref="J770:AM770" si="837">IF(J$4&lt;$F770, 0, IF(J$4 &lt; $F770 + INDEX($J757:$AM757, MATCH($F770, $J$4:$AM$4, 0 ) ), 1, 0 ) ) * INDEX($J758:$AM758,MATCH($F770, $J$4:$AM$4, 0) )</f>
        <v>0</v>
      </c>
      <c r="K770" s="149">
        <f t="shared" si="837"/>
        <v>0</v>
      </c>
      <c r="L770" s="149">
        <f t="shared" si="837"/>
        <v>0</v>
      </c>
      <c r="M770" s="149">
        <f t="shared" si="837"/>
        <v>0</v>
      </c>
      <c r="N770" s="149">
        <f t="shared" si="837"/>
        <v>0</v>
      </c>
      <c r="O770" s="149">
        <f t="shared" si="837"/>
        <v>0</v>
      </c>
      <c r="P770" s="149">
        <f t="shared" si="837"/>
        <v>0</v>
      </c>
      <c r="Q770" s="149">
        <f t="shared" si="837"/>
        <v>0</v>
      </c>
      <c r="R770" s="149">
        <f t="shared" si="837"/>
        <v>0</v>
      </c>
      <c r="S770" s="149">
        <f t="shared" si="837"/>
        <v>0</v>
      </c>
      <c r="T770" s="149">
        <f t="shared" si="837"/>
        <v>0</v>
      </c>
      <c r="U770" s="149">
        <f t="shared" si="837"/>
        <v>0</v>
      </c>
      <c r="V770" s="149">
        <f t="shared" si="837"/>
        <v>0</v>
      </c>
      <c r="W770" s="149">
        <f t="shared" si="837"/>
        <v>0</v>
      </c>
      <c r="X770" s="149">
        <f t="shared" si="837"/>
        <v>0</v>
      </c>
      <c r="Y770" s="149">
        <f t="shared" si="837"/>
        <v>0</v>
      </c>
      <c r="Z770" s="149">
        <f t="shared" si="837"/>
        <v>0</v>
      </c>
      <c r="AA770" s="149">
        <f t="shared" si="837"/>
        <v>0</v>
      </c>
      <c r="AB770" s="149">
        <f t="shared" si="837"/>
        <v>0</v>
      </c>
      <c r="AC770" s="149">
        <f t="shared" si="837"/>
        <v>0</v>
      </c>
      <c r="AD770" s="149">
        <f t="shared" si="837"/>
        <v>0</v>
      </c>
      <c r="AE770" s="149">
        <f t="shared" si="837"/>
        <v>0</v>
      </c>
      <c r="AF770" s="149">
        <f t="shared" si="837"/>
        <v>0</v>
      </c>
      <c r="AG770" s="149">
        <f t="shared" si="837"/>
        <v>0</v>
      </c>
      <c r="AH770" s="149">
        <f t="shared" si="837"/>
        <v>0</v>
      </c>
      <c r="AI770" s="149">
        <f t="shared" si="837"/>
        <v>0</v>
      </c>
      <c r="AJ770" s="149">
        <f t="shared" si="837"/>
        <v>0</v>
      </c>
      <c r="AK770" s="149">
        <f t="shared" si="837"/>
        <v>0</v>
      </c>
      <c r="AL770" s="149">
        <f t="shared" si="837"/>
        <v>0</v>
      </c>
      <c r="AM770" s="149">
        <f t="shared" si="837"/>
        <v>0</v>
      </c>
      <c r="AN770" s="156"/>
      <c r="AO770" s="156"/>
    </row>
    <row r="771" spans="5:41" outlineLevel="1">
      <c r="E771" s="110" t="str">
        <f t="shared" si="829"/>
        <v>Draw down charge for enhancement capital expenditure in 2030</v>
      </c>
      <c r="F771" s="147">
        <f>Inputs!$S$4</f>
        <v>2030</v>
      </c>
      <c r="G771" s="69" t="str">
        <f>Inputs!G$54</f>
        <v>£m 2022/23p</v>
      </c>
      <c r="J771" s="149">
        <f t="shared" ref="J771:AM771" si="838">IF(J$4&lt;$F771, 0, IF(J$4 &lt; $F771 + INDEX($J757:$AM757, MATCH($F771, $J$4:$AM$4, 0 ) ), 1, 0 ) ) * INDEX($J758:$AM758,MATCH($F771, $J$4:$AM$4, 0) )</f>
        <v>0</v>
      </c>
      <c r="K771" s="149">
        <f t="shared" si="838"/>
        <v>0</v>
      </c>
      <c r="L771" s="149">
        <f t="shared" si="838"/>
        <v>0</v>
      </c>
      <c r="M771" s="149">
        <f t="shared" si="838"/>
        <v>0</v>
      </c>
      <c r="N771" s="149">
        <f t="shared" si="838"/>
        <v>0</v>
      </c>
      <c r="O771" s="149">
        <f t="shared" si="838"/>
        <v>0</v>
      </c>
      <c r="P771" s="149">
        <f t="shared" si="838"/>
        <v>0</v>
      </c>
      <c r="Q771" s="149">
        <f t="shared" si="838"/>
        <v>0</v>
      </c>
      <c r="R771" s="149">
        <f t="shared" si="838"/>
        <v>0</v>
      </c>
      <c r="S771" s="149">
        <f t="shared" si="838"/>
        <v>0</v>
      </c>
      <c r="T771" s="149">
        <f t="shared" si="838"/>
        <v>0</v>
      </c>
      <c r="U771" s="149">
        <f t="shared" si="838"/>
        <v>0</v>
      </c>
      <c r="V771" s="149">
        <f t="shared" si="838"/>
        <v>0</v>
      </c>
      <c r="W771" s="149">
        <f t="shared" si="838"/>
        <v>0</v>
      </c>
      <c r="X771" s="149">
        <f t="shared" si="838"/>
        <v>0</v>
      </c>
      <c r="Y771" s="149">
        <f t="shared" si="838"/>
        <v>0</v>
      </c>
      <c r="Z771" s="149">
        <f t="shared" si="838"/>
        <v>0</v>
      </c>
      <c r="AA771" s="149">
        <f t="shared" si="838"/>
        <v>0</v>
      </c>
      <c r="AB771" s="149">
        <f t="shared" si="838"/>
        <v>0</v>
      </c>
      <c r="AC771" s="149">
        <f t="shared" si="838"/>
        <v>0</v>
      </c>
      <c r="AD771" s="149">
        <f t="shared" si="838"/>
        <v>0</v>
      </c>
      <c r="AE771" s="149">
        <f t="shared" si="838"/>
        <v>0</v>
      </c>
      <c r="AF771" s="149">
        <f t="shared" si="838"/>
        <v>0</v>
      </c>
      <c r="AG771" s="149">
        <f t="shared" si="838"/>
        <v>0</v>
      </c>
      <c r="AH771" s="149">
        <f t="shared" si="838"/>
        <v>0</v>
      </c>
      <c r="AI771" s="149">
        <f t="shared" si="838"/>
        <v>0</v>
      </c>
      <c r="AJ771" s="149">
        <f t="shared" si="838"/>
        <v>0</v>
      </c>
      <c r="AK771" s="149">
        <f t="shared" si="838"/>
        <v>0</v>
      </c>
      <c r="AL771" s="149">
        <f t="shared" si="838"/>
        <v>0</v>
      </c>
      <c r="AM771" s="149">
        <f t="shared" si="838"/>
        <v>0</v>
      </c>
      <c r="AN771" s="156"/>
      <c r="AO771" s="156"/>
    </row>
    <row r="772" spans="5:41" outlineLevel="1">
      <c r="E772" s="110" t="str">
        <f t="shared" si="829"/>
        <v>Draw down charge for enhancement capital expenditure in 2031</v>
      </c>
      <c r="F772" s="147">
        <f>Inputs!$T$4</f>
        <v>2031</v>
      </c>
      <c r="G772" s="69" t="str">
        <f>Inputs!G$54</f>
        <v>£m 2022/23p</v>
      </c>
      <c r="J772" s="149">
        <f t="shared" ref="J772:AM772" si="839">IF(J$4&lt;$F772, 0, IF(J$4 &lt; $F772 + INDEX($J757:$AM757, MATCH($F772, $J$4:$AM$4, 0 ) ), 1, 0 ) ) * INDEX($J758:$AM758,MATCH($F772, $J$4:$AM$4, 0) )</f>
        <v>0</v>
      </c>
      <c r="K772" s="149">
        <f t="shared" si="839"/>
        <v>0</v>
      </c>
      <c r="L772" s="149">
        <f t="shared" si="839"/>
        <v>0</v>
      </c>
      <c r="M772" s="149">
        <f t="shared" si="839"/>
        <v>0</v>
      </c>
      <c r="N772" s="149">
        <f t="shared" si="839"/>
        <v>0</v>
      </c>
      <c r="O772" s="149">
        <f t="shared" si="839"/>
        <v>0</v>
      </c>
      <c r="P772" s="149">
        <f t="shared" si="839"/>
        <v>0</v>
      </c>
      <c r="Q772" s="149">
        <f t="shared" si="839"/>
        <v>0</v>
      </c>
      <c r="R772" s="149">
        <f t="shared" si="839"/>
        <v>0</v>
      </c>
      <c r="S772" s="149">
        <f t="shared" si="839"/>
        <v>0</v>
      </c>
      <c r="T772" s="149">
        <f t="shared" si="839"/>
        <v>0</v>
      </c>
      <c r="U772" s="149">
        <f t="shared" si="839"/>
        <v>0</v>
      </c>
      <c r="V772" s="149">
        <f t="shared" si="839"/>
        <v>0</v>
      </c>
      <c r="W772" s="149">
        <f t="shared" si="839"/>
        <v>0</v>
      </c>
      <c r="X772" s="149">
        <f t="shared" si="839"/>
        <v>0</v>
      </c>
      <c r="Y772" s="149">
        <f t="shared" si="839"/>
        <v>0</v>
      </c>
      <c r="Z772" s="149">
        <f t="shared" si="839"/>
        <v>0</v>
      </c>
      <c r="AA772" s="149">
        <f t="shared" si="839"/>
        <v>0</v>
      </c>
      <c r="AB772" s="149">
        <f t="shared" si="839"/>
        <v>0</v>
      </c>
      <c r="AC772" s="149">
        <f t="shared" si="839"/>
        <v>0</v>
      </c>
      <c r="AD772" s="149">
        <f t="shared" si="839"/>
        <v>0</v>
      </c>
      <c r="AE772" s="149">
        <f t="shared" si="839"/>
        <v>0</v>
      </c>
      <c r="AF772" s="149">
        <f t="shared" si="839"/>
        <v>0</v>
      </c>
      <c r="AG772" s="149">
        <f t="shared" si="839"/>
        <v>0</v>
      </c>
      <c r="AH772" s="149">
        <f t="shared" si="839"/>
        <v>0</v>
      </c>
      <c r="AI772" s="149">
        <f t="shared" si="839"/>
        <v>0</v>
      </c>
      <c r="AJ772" s="149">
        <f t="shared" si="839"/>
        <v>0</v>
      </c>
      <c r="AK772" s="149">
        <f t="shared" si="839"/>
        <v>0</v>
      </c>
      <c r="AL772" s="149">
        <f t="shared" si="839"/>
        <v>0</v>
      </c>
      <c r="AM772" s="149">
        <f t="shared" si="839"/>
        <v>0</v>
      </c>
      <c r="AN772" s="156"/>
      <c r="AO772" s="156"/>
    </row>
    <row r="773" spans="5:41" outlineLevel="1">
      <c r="E773" s="110" t="str">
        <f t="shared" si="829"/>
        <v>Draw down charge for enhancement capital expenditure in 2032</v>
      </c>
      <c r="F773" s="147">
        <f>Inputs!$U$4</f>
        <v>2032</v>
      </c>
      <c r="G773" s="69" t="str">
        <f>Inputs!G$54</f>
        <v>£m 2022/23p</v>
      </c>
      <c r="J773" s="149">
        <f t="shared" ref="J773:AM773" si="840">IF(J$4&lt;$F773, 0, IF(J$4 &lt; $F773 + INDEX($J757:$AM757, MATCH($F773, $J$4:$AM$4, 0 ) ), 1, 0 ) ) * INDEX($J758:$AM758,MATCH($F773, $J$4:$AM$4, 0) )</f>
        <v>0</v>
      </c>
      <c r="K773" s="149">
        <f t="shared" si="840"/>
        <v>0</v>
      </c>
      <c r="L773" s="149">
        <f t="shared" si="840"/>
        <v>0</v>
      </c>
      <c r="M773" s="149">
        <f t="shared" si="840"/>
        <v>0</v>
      </c>
      <c r="N773" s="149">
        <f t="shared" si="840"/>
        <v>0</v>
      </c>
      <c r="O773" s="149">
        <f t="shared" si="840"/>
        <v>0</v>
      </c>
      <c r="P773" s="149">
        <f t="shared" si="840"/>
        <v>0</v>
      </c>
      <c r="Q773" s="149">
        <f t="shared" si="840"/>
        <v>0</v>
      </c>
      <c r="R773" s="149">
        <f t="shared" si="840"/>
        <v>0</v>
      </c>
      <c r="S773" s="149">
        <f t="shared" si="840"/>
        <v>0</v>
      </c>
      <c r="T773" s="149">
        <f t="shared" si="840"/>
        <v>0</v>
      </c>
      <c r="U773" s="149">
        <f t="shared" si="840"/>
        <v>0</v>
      </c>
      <c r="V773" s="149">
        <f t="shared" si="840"/>
        <v>0</v>
      </c>
      <c r="W773" s="149">
        <f t="shared" si="840"/>
        <v>0</v>
      </c>
      <c r="X773" s="149">
        <f t="shared" si="840"/>
        <v>0</v>
      </c>
      <c r="Y773" s="149">
        <f t="shared" si="840"/>
        <v>0</v>
      </c>
      <c r="Z773" s="149">
        <f t="shared" si="840"/>
        <v>0</v>
      </c>
      <c r="AA773" s="149">
        <f t="shared" si="840"/>
        <v>0</v>
      </c>
      <c r="AB773" s="149">
        <f t="shared" si="840"/>
        <v>0</v>
      </c>
      <c r="AC773" s="149">
        <f t="shared" si="840"/>
        <v>0</v>
      </c>
      <c r="AD773" s="149">
        <f t="shared" si="840"/>
        <v>0</v>
      </c>
      <c r="AE773" s="149">
        <f t="shared" si="840"/>
        <v>0</v>
      </c>
      <c r="AF773" s="149">
        <f t="shared" si="840"/>
        <v>0</v>
      </c>
      <c r="AG773" s="149">
        <f t="shared" si="840"/>
        <v>0</v>
      </c>
      <c r="AH773" s="149">
        <f t="shared" si="840"/>
        <v>0</v>
      </c>
      <c r="AI773" s="149">
        <f t="shared" si="840"/>
        <v>0</v>
      </c>
      <c r="AJ773" s="149">
        <f t="shared" si="840"/>
        <v>0</v>
      </c>
      <c r="AK773" s="149">
        <f t="shared" si="840"/>
        <v>0</v>
      </c>
      <c r="AL773" s="149">
        <f t="shared" si="840"/>
        <v>0</v>
      </c>
      <c r="AM773" s="149">
        <f t="shared" si="840"/>
        <v>0</v>
      </c>
      <c r="AN773" s="156"/>
      <c r="AO773" s="156"/>
    </row>
    <row r="774" spans="5:41" outlineLevel="1">
      <c r="E774" s="110" t="str">
        <f t="shared" si="829"/>
        <v>Draw down charge for enhancement capital expenditure in 2033</v>
      </c>
      <c r="F774" s="147">
        <f>Inputs!$V$4</f>
        <v>2033</v>
      </c>
      <c r="G774" s="69" t="str">
        <f>Inputs!G$54</f>
        <v>£m 2022/23p</v>
      </c>
      <c r="J774" s="149">
        <f t="shared" ref="J774:AM774" si="841">IF(J$4&lt;$F774, 0, IF(J$4 &lt; $F774 + INDEX($J757:$AM757, MATCH($F774, $J$4:$AM$4, 0 ) ), 1, 0 ) ) * INDEX($J758:$AM758,MATCH($F774, $J$4:$AM$4, 0) )</f>
        <v>0</v>
      </c>
      <c r="K774" s="149">
        <f t="shared" si="841"/>
        <v>0</v>
      </c>
      <c r="L774" s="149">
        <f t="shared" si="841"/>
        <v>0</v>
      </c>
      <c r="M774" s="149">
        <f t="shared" si="841"/>
        <v>0</v>
      </c>
      <c r="N774" s="149">
        <f t="shared" si="841"/>
        <v>0</v>
      </c>
      <c r="O774" s="149">
        <f t="shared" si="841"/>
        <v>0</v>
      </c>
      <c r="P774" s="149">
        <f t="shared" si="841"/>
        <v>0</v>
      </c>
      <c r="Q774" s="149">
        <f t="shared" si="841"/>
        <v>0</v>
      </c>
      <c r="R774" s="149">
        <f t="shared" si="841"/>
        <v>0</v>
      </c>
      <c r="S774" s="149">
        <f t="shared" si="841"/>
        <v>0</v>
      </c>
      <c r="T774" s="149">
        <f t="shared" si="841"/>
        <v>0</v>
      </c>
      <c r="U774" s="149">
        <f t="shared" si="841"/>
        <v>0</v>
      </c>
      <c r="V774" s="149">
        <f t="shared" si="841"/>
        <v>0</v>
      </c>
      <c r="W774" s="149">
        <f t="shared" si="841"/>
        <v>0</v>
      </c>
      <c r="X774" s="149">
        <f t="shared" si="841"/>
        <v>0</v>
      </c>
      <c r="Y774" s="149">
        <f t="shared" si="841"/>
        <v>0</v>
      </c>
      <c r="Z774" s="149">
        <f t="shared" si="841"/>
        <v>0</v>
      </c>
      <c r="AA774" s="149">
        <f t="shared" si="841"/>
        <v>0</v>
      </c>
      <c r="AB774" s="149">
        <f t="shared" si="841"/>
        <v>0</v>
      </c>
      <c r="AC774" s="149">
        <f t="shared" si="841"/>
        <v>0</v>
      </c>
      <c r="AD774" s="149">
        <f t="shared" si="841"/>
        <v>0</v>
      </c>
      <c r="AE774" s="149">
        <f t="shared" si="841"/>
        <v>0</v>
      </c>
      <c r="AF774" s="149">
        <f t="shared" si="841"/>
        <v>0</v>
      </c>
      <c r="AG774" s="149">
        <f t="shared" si="841"/>
        <v>0</v>
      </c>
      <c r="AH774" s="149">
        <f t="shared" si="841"/>
        <v>0</v>
      </c>
      <c r="AI774" s="149">
        <f t="shared" si="841"/>
        <v>0</v>
      </c>
      <c r="AJ774" s="149">
        <f t="shared" si="841"/>
        <v>0</v>
      </c>
      <c r="AK774" s="149">
        <f t="shared" si="841"/>
        <v>0</v>
      </c>
      <c r="AL774" s="149">
        <f t="shared" si="841"/>
        <v>0</v>
      </c>
      <c r="AM774" s="149">
        <f t="shared" si="841"/>
        <v>0</v>
      </c>
      <c r="AN774" s="156"/>
      <c r="AO774" s="156"/>
    </row>
    <row r="775" spans="5:41" outlineLevel="1">
      <c r="E775" s="110" t="str">
        <f t="shared" si="829"/>
        <v>Draw down charge for enhancement capital expenditure in 2034</v>
      </c>
      <c r="F775" s="147">
        <f>Inputs!$W$4</f>
        <v>2034</v>
      </c>
      <c r="G775" s="69" t="str">
        <f>Inputs!G$54</f>
        <v>£m 2022/23p</v>
      </c>
      <c r="J775" s="149">
        <f t="shared" ref="J775:AM775" si="842">IF(J$4&lt;$F775, 0, IF(J$4 &lt; $F775 + INDEX($J757:$AM757, MATCH($F775, $J$4:$AM$4, 0 ) ), 1, 0 ) ) * INDEX($J758:$AM758,MATCH($F775, $J$4:$AM$4, 0) )</f>
        <v>0</v>
      </c>
      <c r="K775" s="149">
        <f t="shared" si="842"/>
        <v>0</v>
      </c>
      <c r="L775" s="149">
        <f t="shared" si="842"/>
        <v>0</v>
      </c>
      <c r="M775" s="149">
        <f t="shared" si="842"/>
        <v>0</v>
      </c>
      <c r="N775" s="149">
        <f t="shared" si="842"/>
        <v>0</v>
      </c>
      <c r="O775" s="149">
        <f t="shared" si="842"/>
        <v>0</v>
      </c>
      <c r="P775" s="149">
        <f t="shared" si="842"/>
        <v>0</v>
      </c>
      <c r="Q775" s="149">
        <f t="shared" si="842"/>
        <v>0</v>
      </c>
      <c r="R775" s="149">
        <f t="shared" si="842"/>
        <v>0</v>
      </c>
      <c r="S775" s="149">
        <f t="shared" si="842"/>
        <v>0</v>
      </c>
      <c r="T775" s="149">
        <f t="shared" si="842"/>
        <v>0</v>
      </c>
      <c r="U775" s="149">
        <f t="shared" si="842"/>
        <v>0</v>
      </c>
      <c r="V775" s="149">
        <f t="shared" si="842"/>
        <v>0</v>
      </c>
      <c r="W775" s="149">
        <f t="shared" si="842"/>
        <v>0</v>
      </c>
      <c r="X775" s="149">
        <f t="shared" si="842"/>
        <v>0</v>
      </c>
      <c r="Y775" s="149">
        <f t="shared" si="842"/>
        <v>0</v>
      </c>
      <c r="Z775" s="149">
        <f t="shared" si="842"/>
        <v>0</v>
      </c>
      <c r="AA775" s="149">
        <f t="shared" si="842"/>
        <v>0</v>
      </c>
      <c r="AB775" s="149">
        <f t="shared" si="842"/>
        <v>0</v>
      </c>
      <c r="AC775" s="149">
        <f t="shared" si="842"/>
        <v>0</v>
      </c>
      <c r="AD775" s="149">
        <f t="shared" si="842"/>
        <v>0</v>
      </c>
      <c r="AE775" s="149">
        <f t="shared" si="842"/>
        <v>0</v>
      </c>
      <c r="AF775" s="149">
        <f t="shared" si="842"/>
        <v>0</v>
      </c>
      <c r="AG775" s="149">
        <f t="shared" si="842"/>
        <v>0</v>
      </c>
      <c r="AH775" s="149">
        <f t="shared" si="842"/>
        <v>0</v>
      </c>
      <c r="AI775" s="149">
        <f t="shared" si="842"/>
        <v>0</v>
      </c>
      <c r="AJ775" s="149">
        <f t="shared" si="842"/>
        <v>0</v>
      </c>
      <c r="AK775" s="149">
        <f t="shared" si="842"/>
        <v>0</v>
      </c>
      <c r="AL775" s="149">
        <f t="shared" si="842"/>
        <v>0</v>
      </c>
      <c r="AM775" s="149">
        <f t="shared" si="842"/>
        <v>0</v>
      </c>
      <c r="AN775" s="156"/>
      <c r="AO775" s="156"/>
    </row>
    <row r="776" spans="5:41" outlineLevel="1">
      <c r="E776" s="110" t="str">
        <f t="shared" si="829"/>
        <v>Draw down charge for enhancement capital expenditure in 2035</v>
      </c>
      <c r="F776" s="147">
        <f>Inputs!$X$4</f>
        <v>2035</v>
      </c>
      <c r="G776" s="69" t="str">
        <f>Inputs!G$54</f>
        <v>£m 2022/23p</v>
      </c>
      <c r="J776" s="149">
        <f t="shared" ref="J776:AM776" si="843">IF(J$4&lt;$F776, 0, IF(J$4 &lt; $F776 + INDEX($J757:$AM757, MATCH($F776, $J$4:$AM$4, 0 ) ), 1, 0 ) ) * INDEX($J758:$AM758,MATCH($F776, $J$4:$AM$4, 0) )</f>
        <v>0</v>
      </c>
      <c r="K776" s="149">
        <f t="shared" si="843"/>
        <v>0</v>
      </c>
      <c r="L776" s="149">
        <f t="shared" si="843"/>
        <v>0</v>
      </c>
      <c r="M776" s="149">
        <f t="shared" si="843"/>
        <v>0</v>
      </c>
      <c r="N776" s="149">
        <f t="shared" si="843"/>
        <v>0</v>
      </c>
      <c r="O776" s="149">
        <f t="shared" si="843"/>
        <v>0</v>
      </c>
      <c r="P776" s="149">
        <f t="shared" si="843"/>
        <v>0</v>
      </c>
      <c r="Q776" s="149">
        <f t="shared" si="843"/>
        <v>0</v>
      </c>
      <c r="R776" s="149">
        <f t="shared" si="843"/>
        <v>0</v>
      </c>
      <c r="S776" s="149">
        <f t="shared" si="843"/>
        <v>0</v>
      </c>
      <c r="T776" s="149">
        <f t="shared" si="843"/>
        <v>0</v>
      </c>
      <c r="U776" s="149">
        <f t="shared" si="843"/>
        <v>0</v>
      </c>
      <c r="V776" s="149">
        <f t="shared" si="843"/>
        <v>0</v>
      </c>
      <c r="W776" s="149">
        <f t="shared" si="843"/>
        <v>0</v>
      </c>
      <c r="X776" s="149">
        <f t="shared" si="843"/>
        <v>0</v>
      </c>
      <c r="Y776" s="149">
        <f t="shared" si="843"/>
        <v>0</v>
      </c>
      <c r="Z776" s="149">
        <f t="shared" si="843"/>
        <v>0</v>
      </c>
      <c r="AA776" s="149">
        <f t="shared" si="843"/>
        <v>0</v>
      </c>
      <c r="AB776" s="149">
        <f t="shared" si="843"/>
        <v>0</v>
      </c>
      <c r="AC776" s="149">
        <f t="shared" si="843"/>
        <v>0</v>
      </c>
      <c r="AD776" s="149">
        <f t="shared" si="843"/>
        <v>0</v>
      </c>
      <c r="AE776" s="149">
        <f t="shared" si="843"/>
        <v>0</v>
      </c>
      <c r="AF776" s="149">
        <f t="shared" si="843"/>
        <v>0</v>
      </c>
      <c r="AG776" s="149">
        <f t="shared" si="843"/>
        <v>0</v>
      </c>
      <c r="AH776" s="149">
        <f t="shared" si="843"/>
        <v>0</v>
      </c>
      <c r="AI776" s="149">
        <f t="shared" si="843"/>
        <v>0</v>
      </c>
      <c r="AJ776" s="149">
        <f t="shared" si="843"/>
        <v>0</v>
      </c>
      <c r="AK776" s="149">
        <f t="shared" si="843"/>
        <v>0</v>
      </c>
      <c r="AL776" s="149">
        <f t="shared" si="843"/>
        <v>0</v>
      </c>
      <c r="AM776" s="149">
        <f t="shared" si="843"/>
        <v>0</v>
      </c>
      <c r="AN776" s="156"/>
      <c r="AO776" s="156"/>
    </row>
    <row r="777" spans="5:41" outlineLevel="1">
      <c r="E777" s="110" t="str">
        <f t="shared" si="829"/>
        <v>Draw down charge for enhancement capital expenditure in 2036</v>
      </c>
      <c r="F777" s="147">
        <f>Inputs!$Y$4</f>
        <v>2036</v>
      </c>
      <c r="G777" s="69" t="str">
        <f>Inputs!G$54</f>
        <v>£m 2022/23p</v>
      </c>
      <c r="J777" s="149">
        <f t="shared" ref="J777:AM777" si="844">IF(J$4&lt;$F777, 0, IF(J$4 &lt; $F777 + INDEX($J757:$AM757, MATCH($F777, $J$4:$AM$4, 0 ) ), 1, 0 ) ) * INDEX($J758:$AM758,MATCH($F777, $J$4:$AM$4, 0) )</f>
        <v>0</v>
      </c>
      <c r="K777" s="149">
        <f t="shared" si="844"/>
        <v>0</v>
      </c>
      <c r="L777" s="149">
        <f t="shared" si="844"/>
        <v>0</v>
      </c>
      <c r="M777" s="149">
        <f t="shared" si="844"/>
        <v>0</v>
      </c>
      <c r="N777" s="149">
        <f t="shared" si="844"/>
        <v>0</v>
      </c>
      <c r="O777" s="149">
        <f t="shared" si="844"/>
        <v>0</v>
      </c>
      <c r="P777" s="149">
        <f t="shared" si="844"/>
        <v>0</v>
      </c>
      <c r="Q777" s="149">
        <f t="shared" si="844"/>
        <v>0</v>
      </c>
      <c r="R777" s="149">
        <f t="shared" si="844"/>
        <v>0</v>
      </c>
      <c r="S777" s="149">
        <f t="shared" si="844"/>
        <v>0</v>
      </c>
      <c r="T777" s="149">
        <f t="shared" si="844"/>
        <v>0</v>
      </c>
      <c r="U777" s="149">
        <f t="shared" si="844"/>
        <v>0</v>
      </c>
      <c r="V777" s="149">
        <f t="shared" si="844"/>
        <v>0</v>
      </c>
      <c r="W777" s="149">
        <f t="shared" si="844"/>
        <v>0</v>
      </c>
      <c r="X777" s="149">
        <f t="shared" si="844"/>
        <v>0</v>
      </c>
      <c r="Y777" s="149">
        <f t="shared" si="844"/>
        <v>0</v>
      </c>
      <c r="Z777" s="149">
        <f t="shared" si="844"/>
        <v>0</v>
      </c>
      <c r="AA777" s="149">
        <f t="shared" si="844"/>
        <v>0</v>
      </c>
      <c r="AB777" s="149">
        <f t="shared" si="844"/>
        <v>0</v>
      </c>
      <c r="AC777" s="149">
        <f t="shared" si="844"/>
        <v>0</v>
      </c>
      <c r="AD777" s="149">
        <f t="shared" si="844"/>
        <v>0</v>
      </c>
      <c r="AE777" s="149">
        <f t="shared" si="844"/>
        <v>0</v>
      </c>
      <c r="AF777" s="149">
        <f t="shared" si="844"/>
        <v>0</v>
      </c>
      <c r="AG777" s="149">
        <f t="shared" si="844"/>
        <v>0</v>
      </c>
      <c r="AH777" s="149">
        <f t="shared" si="844"/>
        <v>0</v>
      </c>
      <c r="AI777" s="149">
        <f t="shared" si="844"/>
        <v>0</v>
      </c>
      <c r="AJ777" s="149">
        <f t="shared" si="844"/>
        <v>0</v>
      </c>
      <c r="AK777" s="149">
        <f t="shared" si="844"/>
        <v>0</v>
      </c>
      <c r="AL777" s="149">
        <f t="shared" si="844"/>
        <v>0</v>
      </c>
      <c r="AM777" s="149">
        <f t="shared" si="844"/>
        <v>0</v>
      </c>
      <c r="AN777" s="156"/>
      <c r="AO777" s="156"/>
    </row>
    <row r="778" spans="5:41" outlineLevel="1">
      <c r="E778" s="110" t="str">
        <f t="shared" si="829"/>
        <v>Draw down charge for enhancement capital expenditure in 2037</v>
      </c>
      <c r="F778" s="147">
        <f>Inputs!$Z$4</f>
        <v>2037</v>
      </c>
      <c r="G778" s="69" t="str">
        <f>Inputs!G$54</f>
        <v>£m 2022/23p</v>
      </c>
      <c r="J778" s="149">
        <f t="shared" ref="J778:AM778" si="845">IF(J$4&lt;$F778, 0, IF(J$4 &lt; $F778 + INDEX($J757:$AM757, MATCH($F778, $J$4:$AM$4, 0 ) ), 1, 0 ) ) * INDEX($J758:$AM758,MATCH($F778, $J$4:$AM$4, 0) )</f>
        <v>0</v>
      </c>
      <c r="K778" s="149">
        <f t="shared" si="845"/>
        <v>0</v>
      </c>
      <c r="L778" s="149">
        <f t="shared" si="845"/>
        <v>0</v>
      </c>
      <c r="M778" s="149">
        <f t="shared" si="845"/>
        <v>0</v>
      </c>
      <c r="N778" s="149">
        <f t="shared" si="845"/>
        <v>0</v>
      </c>
      <c r="O778" s="149">
        <f t="shared" si="845"/>
        <v>0</v>
      </c>
      <c r="P778" s="149">
        <f t="shared" si="845"/>
        <v>0</v>
      </c>
      <c r="Q778" s="149">
        <f t="shared" si="845"/>
        <v>0</v>
      </c>
      <c r="R778" s="149">
        <f t="shared" si="845"/>
        <v>0</v>
      </c>
      <c r="S778" s="149">
        <f t="shared" si="845"/>
        <v>0</v>
      </c>
      <c r="T778" s="149">
        <f t="shared" si="845"/>
        <v>0</v>
      </c>
      <c r="U778" s="149">
        <f t="shared" si="845"/>
        <v>0</v>
      </c>
      <c r="V778" s="149">
        <f t="shared" si="845"/>
        <v>0</v>
      </c>
      <c r="W778" s="149">
        <f t="shared" si="845"/>
        <v>0</v>
      </c>
      <c r="X778" s="149">
        <f t="shared" si="845"/>
        <v>0</v>
      </c>
      <c r="Y778" s="149">
        <f t="shared" si="845"/>
        <v>0</v>
      </c>
      <c r="Z778" s="149">
        <f t="shared" si="845"/>
        <v>0</v>
      </c>
      <c r="AA778" s="149">
        <f t="shared" si="845"/>
        <v>0</v>
      </c>
      <c r="AB778" s="149">
        <f t="shared" si="845"/>
        <v>0</v>
      </c>
      <c r="AC778" s="149">
        <f t="shared" si="845"/>
        <v>0</v>
      </c>
      <c r="AD778" s="149">
        <f t="shared" si="845"/>
        <v>0</v>
      </c>
      <c r="AE778" s="149">
        <f t="shared" si="845"/>
        <v>0</v>
      </c>
      <c r="AF778" s="149">
        <f t="shared" si="845"/>
        <v>0</v>
      </c>
      <c r="AG778" s="149">
        <f t="shared" si="845"/>
        <v>0</v>
      </c>
      <c r="AH778" s="149">
        <f t="shared" si="845"/>
        <v>0</v>
      </c>
      <c r="AI778" s="149">
        <f t="shared" si="845"/>
        <v>0</v>
      </c>
      <c r="AJ778" s="149">
        <f t="shared" si="845"/>
        <v>0</v>
      </c>
      <c r="AK778" s="149">
        <f t="shared" si="845"/>
        <v>0</v>
      </c>
      <c r="AL778" s="149">
        <f t="shared" si="845"/>
        <v>0</v>
      </c>
      <c r="AM778" s="149">
        <f t="shared" si="845"/>
        <v>0</v>
      </c>
      <c r="AN778" s="156"/>
      <c r="AO778" s="156"/>
    </row>
    <row r="779" spans="5:41" outlineLevel="1">
      <c r="E779" s="110" t="str">
        <f t="shared" si="829"/>
        <v>Draw down charge for enhancement capital expenditure in 2038</v>
      </c>
      <c r="F779" s="147">
        <f>Inputs!$AA$4</f>
        <v>2038</v>
      </c>
      <c r="G779" s="69" t="str">
        <f>Inputs!G$54</f>
        <v>£m 2022/23p</v>
      </c>
      <c r="J779" s="149">
        <f t="shared" ref="J779:AM779" si="846">IF(J$4&lt;$F779, 0, IF(J$4 &lt; $F779 + INDEX($J757:$AM757, MATCH($F779, $J$4:$AM$4, 0 ) ), 1, 0 ) ) * INDEX($J758:$AM758,MATCH($F779, $J$4:$AM$4, 0) )</f>
        <v>0</v>
      </c>
      <c r="K779" s="149">
        <f t="shared" si="846"/>
        <v>0</v>
      </c>
      <c r="L779" s="149">
        <f t="shared" si="846"/>
        <v>0</v>
      </c>
      <c r="M779" s="149">
        <f t="shared" si="846"/>
        <v>0</v>
      </c>
      <c r="N779" s="149">
        <f t="shared" si="846"/>
        <v>0</v>
      </c>
      <c r="O779" s="149">
        <f t="shared" si="846"/>
        <v>0</v>
      </c>
      <c r="P779" s="149">
        <f t="shared" si="846"/>
        <v>0</v>
      </c>
      <c r="Q779" s="149">
        <f t="shared" si="846"/>
        <v>0</v>
      </c>
      <c r="R779" s="149">
        <f t="shared" si="846"/>
        <v>0</v>
      </c>
      <c r="S779" s="149">
        <f t="shared" si="846"/>
        <v>0</v>
      </c>
      <c r="T779" s="149">
        <f t="shared" si="846"/>
        <v>0</v>
      </c>
      <c r="U779" s="149">
        <f t="shared" si="846"/>
        <v>0</v>
      </c>
      <c r="V779" s="149">
        <f t="shared" si="846"/>
        <v>0</v>
      </c>
      <c r="W779" s="149">
        <f t="shared" si="846"/>
        <v>0</v>
      </c>
      <c r="X779" s="149">
        <f t="shared" si="846"/>
        <v>0</v>
      </c>
      <c r="Y779" s="149">
        <f t="shared" si="846"/>
        <v>0</v>
      </c>
      <c r="Z779" s="149">
        <f t="shared" si="846"/>
        <v>0</v>
      </c>
      <c r="AA779" s="149">
        <f t="shared" si="846"/>
        <v>0</v>
      </c>
      <c r="AB779" s="149">
        <f t="shared" si="846"/>
        <v>0</v>
      </c>
      <c r="AC779" s="149">
        <f t="shared" si="846"/>
        <v>0</v>
      </c>
      <c r="AD779" s="149">
        <f t="shared" si="846"/>
        <v>0</v>
      </c>
      <c r="AE779" s="149">
        <f t="shared" si="846"/>
        <v>0</v>
      </c>
      <c r="AF779" s="149">
        <f t="shared" si="846"/>
        <v>0</v>
      </c>
      <c r="AG779" s="149">
        <f t="shared" si="846"/>
        <v>0</v>
      </c>
      <c r="AH779" s="149">
        <f t="shared" si="846"/>
        <v>0</v>
      </c>
      <c r="AI779" s="149">
        <f t="shared" si="846"/>
        <v>0</v>
      </c>
      <c r="AJ779" s="149">
        <f t="shared" si="846"/>
        <v>0</v>
      </c>
      <c r="AK779" s="149">
        <f t="shared" si="846"/>
        <v>0</v>
      </c>
      <c r="AL779" s="149">
        <f t="shared" si="846"/>
        <v>0</v>
      </c>
      <c r="AM779" s="149">
        <f t="shared" si="846"/>
        <v>0</v>
      </c>
      <c r="AN779" s="156"/>
      <c r="AO779" s="156"/>
    </row>
    <row r="780" spans="5:41" outlineLevel="1">
      <c r="E780" s="110" t="str">
        <f t="shared" si="829"/>
        <v>Draw down charge for enhancement capital expenditure in 2039</v>
      </c>
      <c r="F780" s="147">
        <f>Inputs!$AB$4</f>
        <v>2039</v>
      </c>
      <c r="G780" s="69" t="str">
        <f>Inputs!G$54</f>
        <v>£m 2022/23p</v>
      </c>
      <c r="J780" s="149">
        <f t="shared" ref="J780:AM780" si="847">IF(J$4&lt;$F780, 0, IF(J$4 &lt; $F780 + INDEX($J757:$AM757, MATCH($F780, $J$4:$AM$4, 0 ) ), 1, 0 ) ) * INDEX($J758:$AM758,MATCH($F780, $J$4:$AM$4, 0) )</f>
        <v>0</v>
      </c>
      <c r="K780" s="149">
        <f t="shared" si="847"/>
        <v>0</v>
      </c>
      <c r="L780" s="149">
        <f t="shared" si="847"/>
        <v>0</v>
      </c>
      <c r="M780" s="149">
        <f t="shared" si="847"/>
        <v>0</v>
      </c>
      <c r="N780" s="149">
        <f t="shared" si="847"/>
        <v>0</v>
      </c>
      <c r="O780" s="149">
        <f t="shared" si="847"/>
        <v>0</v>
      </c>
      <c r="P780" s="149">
        <f t="shared" si="847"/>
        <v>0</v>
      </c>
      <c r="Q780" s="149">
        <f t="shared" si="847"/>
        <v>0</v>
      </c>
      <c r="R780" s="149">
        <f t="shared" si="847"/>
        <v>0</v>
      </c>
      <c r="S780" s="149">
        <f t="shared" si="847"/>
        <v>0</v>
      </c>
      <c r="T780" s="149">
        <f t="shared" si="847"/>
        <v>0</v>
      </c>
      <c r="U780" s="149">
        <f t="shared" si="847"/>
        <v>0</v>
      </c>
      <c r="V780" s="149">
        <f t="shared" si="847"/>
        <v>0</v>
      </c>
      <c r="W780" s="149">
        <f t="shared" si="847"/>
        <v>0</v>
      </c>
      <c r="X780" s="149">
        <f t="shared" si="847"/>
        <v>0</v>
      </c>
      <c r="Y780" s="149">
        <f t="shared" si="847"/>
        <v>0</v>
      </c>
      <c r="Z780" s="149">
        <f t="shared" si="847"/>
        <v>0</v>
      </c>
      <c r="AA780" s="149">
        <f t="shared" si="847"/>
        <v>0</v>
      </c>
      <c r="AB780" s="149">
        <f t="shared" si="847"/>
        <v>0</v>
      </c>
      <c r="AC780" s="149">
        <f t="shared" si="847"/>
        <v>0</v>
      </c>
      <c r="AD780" s="149">
        <f t="shared" si="847"/>
        <v>0</v>
      </c>
      <c r="AE780" s="149">
        <f t="shared" si="847"/>
        <v>0</v>
      </c>
      <c r="AF780" s="149">
        <f t="shared" si="847"/>
        <v>0</v>
      </c>
      <c r="AG780" s="149">
        <f t="shared" si="847"/>
        <v>0</v>
      </c>
      <c r="AH780" s="149">
        <f t="shared" si="847"/>
        <v>0</v>
      </c>
      <c r="AI780" s="149">
        <f t="shared" si="847"/>
        <v>0</v>
      </c>
      <c r="AJ780" s="149">
        <f t="shared" si="847"/>
        <v>0</v>
      </c>
      <c r="AK780" s="149">
        <f t="shared" si="847"/>
        <v>0</v>
      </c>
      <c r="AL780" s="149">
        <f t="shared" si="847"/>
        <v>0</v>
      </c>
      <c r="AM780" s="149">
        <f t="shared" si="847"/>
        <v>0</v>
      </c>
      <c r="AN780" s="156"/>
      <c r="AO780" s="156"/>
    </row>
    <row r="781" spans="5:41" outlineLevel="1">
      <c r="E781" s="110" t="str">
        <f t="shared" si="829"/>
        <v>Draw down charge for enhancement capital expenditure in 2040</v>
      </c>
      <c r="F781" s="147">
        <f>Inputs!$AC$4</f>
        <v>2040</v>
      </c>
      <c r="G781" s="69" t="str">
        <f>Inputs!G$54</f>
        <v>£m 2022/23p</v>
      </c>
      <c r="J781" s="149">
        <f t="shared" ref="J781:AM781" si="848">IF(J$4&lt;$F781, 0, IF(J$4 &lt; $F781 + INDEX($J757:$AM757, MATCH($F781, $J$4:$AM$4, 0 ) ), 1, 0 ) ) * INDEX($J758:$AM758,MATCH($F781, $J$4:$AM$4, 0) )</f>
        <v>0</v>
      </c>
      <c r="K781" s="149">
        <f t="shared" si="848"/>
        <v>0</v>
      </c>
      <c r="L781" s="149">
        <f t="shared" si="848"/>
        <v>0</v>
      </c>
      <c r="M781" s="149">
        <f t="shared" si="848"/>
        <v>0</v>
      </c>
      <c r="N781" s="149">
        <f t="shared" si="848"/>
        <v>0</v>
      </c>
      <c r="O781" s="149">
        <f t="shared" si="848"/>
        <v>0</v>
      </c>
      <c r="P781" s="149">
        <f t="shared" si="848"/>
        <v>0</v>
      </c>
      <c r="Q781" s="149">
        <f t="shared" si="848"/>
        <v>0</v>
      </c>
      <c r="R781" s="149">
        <f t="shared" si="848"/>
        <v>0</v>
      </c>
      <c r="S781" s="149">
        <f t="shared" si="848"/>
        <v>0</v>
      </c>
      <c r="T781" s="149">
        <f t="shared" si="848"/>
        <v>0</v>
      </c>
      <c r="U781" s="149">
        <f t="shared" si="848"/>
        <v>0</v>
      </c>
      <c r="V781" s="149">
        <f t="shared" si="848"/>
        <v>0</v>
      </c>
      <c r="W781" s="149">
        <f t="shared" si="848"/>
        <v>0</v>
      </c>
      <c r="X781" s="149">
        <f t="shared" si="848"/>
        <v>0</v>
      </c>
      <c r="Y781" s="149">
        <f t="shared" si="848"/>
        <v>0</v>
      </c>
      <c r="Z781" s="149">
        <f t="shared" si="848"/>
        <v>0</v>
      </c>
      <c r="AA781" s="149">
        <f t="shared" si="848"/>
        <v>0</v>
      </c>
      <c r="AB781" s="149">
        <f t="shared" si="848"/>
        <v>0</v>
      </c>
      <c r="AC781" s="149">
        <f t="shared" si="848"/>
        <v>0</v>
      </c>
      <c r="AD781" s="149">
        <f t="shared" si="848"/>
        <v>0</v>
      </c>
      <c r="AE781" s="149">
        <f t="shared" si="848"/>
        <v>0</v>
      </c>
      <c r="AF781" s="149">
        <f t="shared" si="848"/>
        <v>0</v>
      </c>
      <c r="AG781" s="149">
        <f t="shared" si="848"/>
        <v>0</v>
      </c>
      <c r="AH781" s="149">
        <f t="shared" si="848"/>
        <v>0</v>
      </c>
      <c r="AI781" s="149">
        <f t="shared" si="848"/>
        <v>0</v>
      </c>
      <c r="AJ781" s="149">
        <f t="shared" si="848"/>
        <v>0</v>
      </c>
      <c r="AK781" s="149">
        <f t="shared" si="848"/>
        <v>0</v>
      </c>
      <c r="AL781" s="149">
        <f t="shared" si="848"/>
        <v>0</v>
      </c>
      <c r="AM781" s="149">
        <f t="shared" si="848"/>
        <v>0</v>
      </c>
      <c r="AN781" s="156"/>
      <c r="AO781" s="156"/>
    </row>
    <row r="782" spans="5:41" outlineLevel="1">
      <c r="E782" s="110" t="str">
        <f t="shared" si="829"/>
        <v>Draw down charge for enhancement capital expenditure in 2041</v>
      </c>
      <c r="F782" s="147">
        <f>Inputs!$AD$4</f>
        <v>2041</v>
      </c>
      <c r="G782" s="69" t="str">
        <f>Inputs!G$54</f>
        <v>£m 2022/23p</v>
      </c>
      <c r="J782" s="149">
        <f t="shared" ref="J782:AM782" si="849">IF(J$4&lt;$F782, 0, IF(J$4 &lt; $F782 + INDEX($J757:$AM757, MATCH($F782, $J$4:$AM$4, 0 ) ), 1, 0 ) ) * INDEX($J758:$AM758,MATCH($F782, $J$4:$AM$4, 0) )</f>
        <v>0</v>
      </c>
      <c r="K782" s="149">
        <f t="shared" si="849"/>
        <v>0</v>
      </c>
      <c r="L782" s="149">
        <f t="shared" si="849"/>
        <v>0</v>
      </c>
      <c r="M782" s="149">
        <f t="shared" si="849"/>
        <v>0</v>
      </c>
      <c r="N782" s="149">
        <f t="shared" si="849"/>
        <v>0</v>
      </c>
      <c r="O782" s="149">
        <f t="shared" si="849"/>
        <v>0</v>
      </c>
      <c r="P782" s="149">
        <f t="shared" si="849"/>
        <v>0</v>
      </c>
      <c r="Q782" s="149">
        <f t="shared" si="849"/>
        <v>0</v>
      </c>
      <c r="R782" s="149">
        <f t="shared" si="849"/>
        <v>0</v>
      </c>
      <c r="S782" s="149">
        <f t="shared" si="849"/>
        <v>0</v>
      </c>
      <c r="T782" s="149">
        <f t="shared" si="849"/>
        <v>0</v>
      </c>
      <c r="U782" s="149">
        <f t="shared" si="849"/>
        <v>0</v>
      </c>
      <c r="V782" s="149">
        <f t="shared" si="849"/>
        <v>0</v>
      </c>
      <c r="W782" s="149">
        <f t="shared" si="849"/>
        <v>0</v>
      </c>
      <c r="X782" s="149">
        <f t="shared" si="849"/>
        <v>0</v>
      </c>
      <c r="Y782" s="149">
        <f t="shared" si="849"/>
        <v>0</v>
      </c>
      <c r="Z782" s="149">
        <f t="shared" si="849"/>
        <v>0</v>
      </c>
      <c r="AA782" s="149">
        <f t="shared" si="849"/>
        <v>0</v>
      </c>
      <c r="AB782" s="149">
        <f t="shared" si="849"/>
        <v>0</v>
      </c>
      <c r="AC782" s="149">
        <f t="shared" si="849"/>
        <v>0</v>
      </c>
      <c r="AD782" s="149">
        <f t="shared" si="849"/>
        <v>0</v>
      </c>
      <c r="AE782" s="149">
        <f t="shared" si="849"/>
        <v>0</v>
      </c>
      <c r="AF782" s="149">
        <f t="shared" si="849"/>
        <v>0</v>
      </c>
      <c r="AG782" s="149">
        <f t="shared" si="849"/>
        <v>0</v>
      </c>
      <c r="AH782" s="149">
        <f t="shared" si="849"/>
        <v>0</v>
      </c>
      <c r="AI782" s="149">
        <f t="shared" si="849"/>
        <v>0</v>
      </c>
      <c r="AJ782" s="149">
        <f t="shared" si="849"/>
        <v>0</v>
      </c>
      <c r="AK782" s="149">
        <f t="shared" si="849"/>
        <v>0</v>
      </c>
      <c r="AL782" s="149">
        <f t="shared" si="849"/>
        <v>0</v>
      </c>
      <c r="AM782" s="149">
        <f t="shared" si="849"/>
        <v>0</v>
      </c>
      <c r="AN782" s="156"/>
      <c r="AO782" s="156"/>
    </row>
    <row r="783" spans="5:41" outlineLevel="1">
      <c r="E783" s="110" t="str">
        <f t="shared" si="829"/>
        <v>Draw down charge for enhancement capital expenditure in 2042</v>
      </c>
      <c r="F783" s="147">
        <f>Inputs!$AE$4</f>
        <v>2042</v>
      </c>
      <c r="G783" s="69" t="str">
        <f>Inputs!G$54</f>
        <v>£m 2022/23p</v>
      </c>
      <c r="J783" s="149">
        <f t="shared" ref="J783:AM783" si="850">IF(J$4&lt;$F783, 0, IF(J$4 &lt; $F783 + INDEX($J757:$AM757, MATCH($F783, $J$4:$AM$4, 0 ) ), 1, 0 ) ) * INDEX($J758:$AM758,MATCH($F783, $J$4:$AM$4, 0) )</f>
        <v>0</v>
      </c>
      <c r="K783" s="149">
        <f t="shared" si="850"/>
        <v>0</v>
      </c>
      <c r="L783" s="149">
        <f t="shared" si="850"/>
        <v>0</v>
      </c>
      <c r="M783" s="149">
        <f t="shared" si="850"/>
        <v>0</v>
      </c>
      <c r="N783" s="149">
        <f t="shared" si="850"/>
        <v>0</v>
      </c>
      <c r="O783" s="149">
        <f t="shared" si="850"/>
        <v>0</v>
      </c>
      <c r="P783" s="149">
        <f t="shared" si="850"/>
        <v>0</v>
      </c>
      <c r="Q783" s="149">
        <f t="shared" si="850"/>
        <v>0</v>
      </c>
      <c r="R783" s="149">
        <f t="shared" si="850"/>
        <v>0</v>
      </c>
      <c r="S783" s="149">
        <f t="shared" si="850"/>
        <v>0</v>
      </c>
      <c r="T783" s="149">
        <f t="shared" si="850"/>
        <v>0</v>
      </c>
      <c r="U783" s="149">
        <f t="shared" si="850"/>
        <v>0</v>
      </c>
      <c r="V783" s="149">
        <f t="shared" si="850"/>
        <v>0</v>
      </c>
      <c r="W783" s="149">
        <f t="shared" si="850"/>
        <v>0</v>
      </c>
      <c r="X783" s="149">
        <f t="shared" si="850"/>
        <v>0</v>
      </c>
      <c r="Y783" s="149">
        <f t="shared" si="850"/>
        <v>0</v>
      </c>
      <c r="Z783" s="149">
        <f t="shared" si="850"/>
        <v>0</v>
      </c>
      <c r="AA783" s="149">
        <f t="shared" si="850"/>
        <v>0</v>
      </c>
      <c r="AB783" s="149">
        <f t="shared" si="850"/>
        <v>0</v>
      </c>
      <c r="AC783" s="149">
        <f t="shared" si="850"/>
        <v>0</v>
      </c>
      <c r="AD783" s="149">
        <f t="shared" si="850"/>
        <v>0</v>
      </c>
      <c r="AE783" s="149">
        <f t="shared" si="850"/>
        <v>0</v>
      </c>
      <c r="AF783" s="149">
        <f t="shared" si="850"/>
        <v>0</v>
      </c>
      <c r="AG783" s="149">
        <f t="shared" si="850"/>
        <v>0</v>
      </c>
      <c r="AH783" s="149">
        <f t="shared" si="850"/>
        <v>0</v>
      </c>
      <c r="AI783" s="149">
        <f t="shared" si="850"/>
        <v>0</v>
      </c>
      <c r="AJ783" s="149">
        <f t="shared" si="850"/>
        <v>0</v>
      </c>
      <c r="AK783" s="149">
        <f t="shared" si="850"/>
        <v>0</v>
      </c>
      <c r="AL783" s="149">
        <f t="shared" si="850"/>
        <v>0</v>
      </c>
      <c r="AM783" s="149">
        <f t="shared" si="850"/>
        <v>0</v>
      </c>
      <c r="AN783" s="156"/>
      <c r="AO783" s="156"/>
    </row>
    <row r="784" spans="5:41" outlineLevel="1">
      <c r="E784" s="110" t="str">
        <f t="shared" si="829"/>
        <v>Draw down charge for enhancement capital expenditure in 2043</v>
      </c>
      <c r="F784" s="147">
        <f>Inputs!$AF$4</f>
        <v>2043</v>
      </c>
      <c r="G784" s="69" t="str">
        <f>Inputs!G$54</f>
        <v>£m 2022/23p</v>
      </c>
      <c r="J784" s="149">
        <f t="shared" ref="J784:AM784" si="851">IF(J$4&lt;$F784, 0, IF(J$4 &lt; $F784 + INDEX($J757:$AM757, MATCH($F784, $J$4:$AM$4, 0 ) ), 1, 0 ) ) * INDEX($J758:$AM758,MATCH($F784, $J$4:$AM$4, 0) )</f>
        <v>0</v>
      </c>
      <c r="K784" s="149">
        <f t="shared" si="851"/>
        <v>0</v>
      </c>
      <c r="L784" s="149">
        <f t="shared" si="851"/>
        <v>0</v>
      </c>
      <c r="M784" s="149">
        <f t="shared" si="851"/>
        <v>0</v>
      </c>
      <c r="N784" s="149">
        <f t="shared" si="851"/>
        <v>0</v>
      </c>
      <c r="O784" s="149">
        <f t="shared" si="851"/>
        <v>0</v>
      </c>
      <c r="P784" s="149">
        <f t="shared" si="851"/>
        <v>0</v>
      </c>
      <c r="Q784" s="149">
        <f t="shared" si="851"/>
        <v>0</v>
      </c>
      <c r="R784" s="149">
        <f t="shared" si="851"/>
        <v>0</v>
      </c>
      <c r="S784" s="149">
        <f t="shared" si="851"/>
        <v>0</v>
      </c>
      <c r="T784" s="149">
        <f t="shared" si="851"/>
        <v>0</v>
      </c>
      <c r="U784" s="149">
        <f t="shared" si="851"/>
        <v>0</v>
      </c>
      <c r="V784" s="149">
        <f t="shared" si="851"/>
        <v>0</v>
      </c>
      <c r="W784" s="149">
        <f t="shared" si="851"/>
        <v>0</v>
      </c>
      <c r="X784" s="149">
        <f t="shared" si="851"/>
        <v>0</v>
      </c>
      <c r="Y784" s="149">
        <f t="shared" si="851"/>
        <v>0</v>
      </c>
      <c r="Z784" s="149">
        <f t="shared" si="851"/>
        <v>0</v>
      </c>
      <c r="AA784" s="149">
        <f t="shared" si="851"/>
        <v>0</v>
      </c>
      <c r="AB784" s="149">
        <f t="shared" si="851"/>
        <v>0</v>
      </c>
      <c r="AC784" s="149">
        <f t="shared" si="851"/>
        <v>0</v>
      </c>
      <c r="AD784" s="149">
        <f t="shared" si="851"/>
        <v>0</v>
      </c>
      <c r="AE784" s="149">
        <f t="shared" si="851"/>
        <v>0</v>
      </c>
      <c r="AF784" s="149">
        <f t="shared" si="851"/>
        <v>0</v>
      </c>
      <c r="AG784" s="149">
        <f t="shared" si="851"/>
        <v>0</v>
      </c>
      <c r="AH784" s="149">
        <f t="shared" si="851"/>
        <v>0</v>
      </c>
      <c r="AI784" s="149">
        <f t="shared" si="851"/>
        <v>0</v>
      </c>
      <c r="AJ784" s="149">
        <f t="shared" si="851"/>
        <v>0</v>
      </c>
      <c r="AK784" s="149">
        <f t="shared" si="851"/>
        <v>0</v>
      </c>
      <c r="AL784" s="149">
        <f t="shared" si="851"/>
        <v>0</v>
      </c>
      <c r="AM784" s="149">
        <f t="shared" si="851"/>
        <v>0</v>
      </c>
      <c r="AN784" s="156"/>
      <c r="AO784" s="156"/>
    </row>
    <row r="785" spans="2:41" outlineLevel="1">
      <c r="E785" s="110" t="str">
        <f t="shared" si="829"/>
        <v>Draw down charge for enhancement capital expenditure in 2044</v>
      </c>
      <c r="F785" s="147">
        <f>Inputs!$AG$4</f>
        <v>2044</v>
      </c>
      <c r="G785" s="69" t="str">
        <f>Inputs!G$54</f>
        <v>£m 2022/23p</v>
      </c>
      <c r="J785" s="149">
        <f t="shared" ref="J785:AM785" si="852">IF(J$4&lt;$F785, 0, IF(J$4 &lt; $F785 + INDEX($J757:$AM757, MATCH($F785, $J$4:$AM$4, 0 ) ), 1, 0 ) ) * INDEX($J758:$AM758,MATCH($F785, $J$4:$AM$4, 0) )</f>
        <v>0</v>
      </c>
      <c r="K785" s="149">
        <f t="shared" si="852"/>
        <v>0</v>
      </c>
      <c r="L785" s="149">
        <f t="shared" si="852"/>
        <v>0</v>
      </c>
      <c r="M785" s="149">
        <f t="shared" si="852"/>
        <v>0</v>
      </c>
      <c r="N785" s="149">
        <f t="shared" si="852"/>
        <v>0</v>
      </c>
      <c r="O785" s="149">
        <f t="shared" si="852"/>
        <v>0</v>
      </c>
      <c r="P785" s="149">
        <f t="shared" si="852"/>
        <v>0</v>
      </c>
      <c r="Q785" s="149">
        <f t="shared" si="852"/>
        <v>0</v>
      </c>
      <c r="R785" s="149">
        <f t="shared" si="852"/>
        <v>0</v>
      </c>
      <c r="S785" s="149">
        <f t="shared" si="852"/>
        <v>0</v>
      </c>
      <c r="T785" s="149">
        <f t="shared" si="852"/>
        <v>0</v>
      </c>
      <c r="U785" s="149">
        <f t="shared" si="852"/>
        <v>0</v>
      </c>
      <c r="V785" s="149">
        <f t="shared" si="852"/>
        <v>0</v>
      </c>
      <c r="W785" s="149">
        <f t="shared" si="852"/>
        <v>0</v>
      </c>
      <c r="X785" s="149">
        <f t="shared" si="852"/>
        <v>0</v>
      </c>
      <c r="Y785" s="149">
        <f t="shared" si="852"/>
        <v>0</v>
      </c>
      <c r="Z785" s="149">
        <f t="shared" si="852"/>
        <v>0</v>
      </c>
      <c r="AA785" s="149">
        <f t="shared" si="852"/>
        <v>0</v>
      </c>
      <c r="AB785" s="149">
        <f t="shared" si="852"/>
        <v>0</v>
      </c>
      <c r="AC785" s="149">
        <f t="shared" si="852"/>
        <v>0</v>
      </c>
      <c r="AD785" s="149">
        <f t="shared" si="852"/>
        <v>0</v>
      </c>
      <c r="AE785" s="149">
        <f t="shared" si="852"/>
        <v>0</v>
      </c>
      <c r="AF785" s="149">
        <f t="shared" si="852"/>
        <v>0</v>
      </c>
      <c r="AG785" s="149">
        <f t="shared" si="852"/>
        <v>0</v>
      </c>
      <c r="AH785" s="149">
        <f t="shared" si="852"/>
        <v>0</v>
      </c>
      <c r="AI785" s="149">
        <f t="shared" si="852"/>
        <v>0</v>
      </c>
      <c r="AJ785" s="149">
        <f t="shared" si="852"/>
        <v>0</v>
      </c>
      <c r="AK785" s="149">
        <f t="shared" si="852"/>
        <v>0</v>
      </c>
      <c r="AL785" s="149">
        <f t="shared" si="852"/>
        <v>0</v>
      </c>
      <c r="AM785" s="149">
        <f t="shared" si="852"/>
        <v>0</v>
      </c>
      <c r="AN785" s="156"/>
      <c r="AO785" s="156"/>
    </row>
    <row r="786" spans="2:41" outlineLevel="1">
      <c r="E786" s="110" t="str">
        <f t="shared" si="829"/>
        <v>Draw down charge for enhancement capital expenditure in 2045</v>
      </c>
      <c r="F786" s="147">
        <f>Inputs!$AH$4</f>
        <v>2045</v>
      </c>
      <c r="G786" s="69" t="str">
        <f>Inputs!G$54</f>
        <v>£m 2022/23p</v>
      </c>
      <c r="J786" s="149">
        <f t="shared" ref="J786:AM786" si="853">IF(J$4&lt;$F786, 0, IF(J$4 &lt; $F786 + INDEX($J757:$AM757, MATCH($F786, $J$4:$AM$4, 0 ) ), 1, 0 ) ) * INDEX($J758:$AM758,MATCH($F786, $J$4:$AM$4, 0) )</f>
        <v>0</v>
      </c>
      <c r="K786" s="149">
        <f t="shared" si="853"/>
        <v>0</v>
      </c>
      <c r="L786" s="149">
        <f t="shared" si="853"/>
        <v>0</v>
      </c>
      <c r="M786" s="149">
        <f t="shared" si="853"/>
        <v>0</v>
      </c>
      <c r="N786" s="149">
        <f t="shared" si="853"/>
        <v>0</v>
      </c>
      <c r="O786" s="149">
        <f t="shared" si="853"/>
        <v>0</v>
      </c>
      <c r="P786" s="149">
        <f t="shared" si="853"/>
        <v>0</v>
      </c>
      <c r="Q786" s="149">
        <f t="shared" si="853"/>
        <v>0</v>
      </c>
      <c r="R786" s="149">
        <f t="shared" si="853"/>
        <v>0</v>
      </c>
      <c r="S786" s="149">
        <f t="shared" si="853"/>
        <v>0</v>
      </c>
      <c r="T786" s="149">
        <f t="shared" si="853"/>
        <v>0</v>
      </c>
      <c r="U786" s="149">
        <f t="shared" si="853"/>
        <v>0</v>
      </c>
      <c r="V786" s="149">
        <f t="shared" si="853"/>
        <v>0</v>
      </c>
      <c r="W786" s="149">
        <f t="shared" si="853"/>
        <v>0</v>
      </c>
      <c r="X786" s="149">
        <f t="shared" si="853"/>
        <v>0</v>
      </c>
      <c r="Y786" s="149">
        <f t="shared" si="853"/>
        <v>0</v>
      </c>
      <c r="Z786" s="149">
        <f t="shared" si="853"/>
        <v>0</v>
      </c>
      <c r="AA786" s="149">
        <f t="shared" si="853"/>
        <v>0</v>
      </c>
      <c r="AB786" s="149">
        <f t="shared" si="853"/>
        <v>0</v>
      </c>
      <c r="AC786" s="149">
        <f t="shared" si="853"/>
        <v>0</v>
      </c>
      <c r="AD786" s="149">
        <f t="shared" si="853"/>
        <v>0</v>
      </c>
      <c r="AE786" s="149">
        <f t="shared" si="853"/>
        <v>0</v>
      </c>
      <c r="AF786" s="149">
        <f t="shared" si="853"/>
        <v>0</v>
      </c>
      <c r="AG786" s="149">
        <f t="shared" si="853"/>
        <v>0</v>
      </c>
      <c r="AH786" s="149">
        <f t="shared" si="853"/>
        <v>0</v>
      </c>
      <c r="AI786" s="149">
        <f t="shared" si="853"/>
        <v>0</v>
      </c>
      <c r="AJ786" s="149">
        <f t="shared" si="853"/>
        <v>0</v>
      </c>
      <c r="AK786" s="149">
        <f t="shared" si="853"/>
        <v>0</v>
      </c>
      <c r="AL786" s="149">
        <f t="shared" si="853"/>
        <v>0</v>
      </c>
      <c r="AM786" s="149">
        <f t="shared" si="853"/>
        <v>0</v>
      </c>
      <c r="AN786" s="156"/>
      <c r="AO786" s="156"/>
    </row>
    <row r="787" spans="2:41" outlineLevel="1">
      <c r="E787" s="110" t="str">
        <f t="shared" si="829"/>
        <v>Draw down charge for enhancement capital expenditure in 2046</v>
      </c>
      <c r="F787" s="147">
        <f>Inputs!$AI$4</f>
        <v>2046</v>
      </c>
      <c r="G787" s="69" t="str">
        <f>Inputs!G$54</f>
        <v>£m 2022/23p</v>
      </c>
      <c r="J787" s="149">
        <f t="shared" ref="J787:AM787" si="854">IF(J$4&lt;$F787, 0, IF(J$4 &lt; $F787 + INDEX($J757:$AM757, MATCH($F787, $J$4:$AM$4, 0 ) ), 1, 0 ) ) * INDEX($J758:$AM758,MATCH($F787, $J$4:$AM$4, 0) )</f>
        <v>0</v>
      </c>
      <c r="K787" s="149">
        <f t="shared" si="854"/>
        <v>0</v>
      </c>
      <c r="L787" s="149">
        <f t="shared" si="854"/>
        <v>0</v>
      </c>
      <c r="M787" s="149">
        <f t="shared" si="854"/>
        <v>0</v>
      </c>
      <c r="N787" s="149">
        <f t="shared" si="854"/>
        <v>0</v>
      </c>
      <c r="O787" s="149">
        <f t="shared" si="854"/>
        <v>0</v>
      </c>
      <c r="P787" s="149">
        <f t="shared" si="854"/>
        <v>0</v>
      </c>
      <c r="Q787" s="149">
        <f t="shared" si="854"/>
        <v>0</v>
      </c>
      <c r="R787" s="149">
        <f t="shared" si="854"/>
        <v>0</v>
      </c>
      <c r="S787" s="149">
        <f t="shared" si="854"/>
        <v>0</v>
      </c>
      <c r="T787" s="149">
        <f t="shared" si="854"/>
        <v>0</v>
      </c>
      <c r="U787" s="149">
        <f t="shared" si="854"/>
        <v>0</v>
      </c>
      <c r="V787" s="149">
        <f t="shared" si="854"/>
        <v>0</v>
      </c>
      <c r="W787" s="149">
        <f t="shared" si="854"/>
        <v>0</v>
      </c>
      <c r="X787" s="149">
        <f t="shared" si="854"/>
        <v>0</v>
      </c>
      <c r="Y787" s="149">
        <f t="shared" si="854"/>
        <v>0</v>
      </c>
      <c r="Z787" s="149">
        <f t="shared" si="854"/>
        <v>0</v>
      </c>
      <c r="AA787" s="149">
        <f t="shared" si="854"/>
        <v>0</v>
      </c>
      <c r="AB787" s="149">
        <f t="shared" si="854"/>
        <v>0</v>
      </c>
      <c r="AC787" s="149">
        <f t="shared" si="854"/>
        <v>0</v>
      </c>
      <c r="AD787" s="149">
        <f t="shared" si="854"/>
        <v>0</v>
      </c>
      <c r="AE787" s="149">
        <f t="shared" si="854"/>
        <v>0</v>
      </c>
      <c r="AF787" s="149">
        <f t="shared" si="854"/>
        <v>0</v>
      </c>
      <c r="AG787" s="149">
        <f t="shared" si="854"/>
        <v>0</v>
      </c>
      <c r="AH787" s="149">
        <f t="shared" si="854"/>
        <v>0</v>
      </c>
      <c r="AI787" s="149">
        <f t="shared" si="854"/>
        <v>0</v>
      </c>
      <c r="AJ787" s="149">
        <f t="shared" si="854"/>
        <v>0</v>
      </c>
      <c r="AK787" s="149">
        <f t="shared" si="854"/>
        <v>0</v>
      </c>
      <c r="AL787" s="149">
        <f t="shared" si="854"/>
        <v>0</v>
      </c>
      <c r="AM787" s="149">
        <f t="shared" si="854"/>
        <v>0</v>
      </c>
      <c r="AN787" s="156"/>
      <c r="AO787" s="156"/>
    </row>
    <row r="788" spans="2:41" outlineLevel="1">
      <c r="E788" s="110" t="str">
        <f t="shared" si="829"/>
        <v>Draw down charge for enhancement capital expenditure in 2047</v>
      </c>
      <c r="F788" s="147">
        <f>Inputs!$AJ$4</f>
        <v>2047</v>
      </c>
      <c r="G788" s="69" t="str">
        <f>Inputs!G$54</f>
        <v>£m 2022/23p</v>
      </c>
      <c r="J788" s="149">
        <f t="shared" ref="J788:AM788" si="855">IF(J$4&lt;$F788, 0, IF(J$4 &lt; $F788 + INDEX($J757:$AM757, MATCH($F788, $J$4:$AM$4, 0 ) ), 1, 0 ) ) * INDEX($J758:$AM758,MATCH($F788, $J$4:$AM$4, 0) )</f>
        <v>0</v>
      </c>
      <c r="K788" s="149">
        <f t="shared" si="855"/>
        <v>0</v>
      </c>
      <c r="L788" s="149">
        <f t="shared" si="855"/>
        <v>0</v>
      </c>
      <c r="M788" s="149">
        <f t="shared" si="855"/>
        <v>0</v>
      </c>
      <c r="N788" s="149">
        <f t="shared" si="855"/>
        <v>0</v>
      </c>
      <c r="O788" s="149">
        <f t="shared" si="855"/>
        <v>0</v>
      </c>
      <c r="P788" s="149">
        <f t="shared" si="855"/>
        <v>0</v>
      </c>
      <c r="Q788" s="149">
        <f t="shared" si="855"/>
        <v>0</v>
      </c>
      <c r="R788" s="149">
        <f t="shared" si="855"/>
        <v>0</v>
      </c>
      <c r="S788" s="149">
        <f t="shared" si="855"/>
        <v>0</v>
      </c>
      <c r="T788" s="149">
        <f t="shared" si="855"/>
        <v>0</v>
      </c>
      <c r="U788" s="149">
        <f t="shared" si="855"/>
        <v>0</v>
      </c>
      <c r="V788" s="149">
        <f t="shared" si="855"/>
        <v>0</v>
      </c>
      <c r="W788" s="149">
        <f t="shared" si="855"/>
        <v>0</v>
      </c>
      <c r="X788" s="149">
        <f t="shared" si="855"/>
        <v>0</v>
      </c>
      <c r="Y788" s="149">
        <f t="shared" si="855"/>
        <v>0</v>
      </c>
      <c r="Z788" s="149">
        <f t="shared" si="855"/>
        <v>0</v>
      </c>
      <c r="AA788" s="149">
        <f t="shared" si="855"/>
        <v>0</v>
      </c>
      <c r="AB788" s="149">
        <f t="shared" si="855"/>
        <v>0</v>
      </c>
      <c r="AC788" s="149">
        <f t="shared" si="855"/>
        <v>0</v>
      </c>
      <c r="AD788" s="149">
        <f t="shared" si="855"/>
        <v>0</v>
      </c>
      <c r="AE788" s="149">
        <f t="shared" si="855"/>
        <v>0</v>
      </c>
      <c r="AF788" s="149">
        <f t="shared" si="855"/>
        <v>0</v>
      </c>
      <c r="AG788" s="149">
        <f t="shared" si="855"/>
        <v>0</v>
      </c>
      <c r="AH788" s="149">
        <f t="shared" si="855"/>
        <v>0</v>
      </c>
      <c r="AI788" s="149">
        <f t="shared" si="855"/>
        <v>0</v>
      </c>
      <c r="AJ788" s="149">
        <f t="shared" si="855"/>
        <v>0</v>
      </c>
      <c r="AK788" s="149">
        <f t="shared" si="855"/>
        <v>0</v>
      </c>
      <c r="AL788" s="149">
        <f t="shared" si="855"/>
        <v>0</v>
      </c>
      <c r="AM788" s="149">
        <f t="shared" si="855"/>
        <v>0</v>
      </c>
      <c r="AN788" s="156"/>
      <c r="AO788" s="156"/>
    </row>
    <row r="789" spans="2:41" outlineLevel="1">
      <c r="E789" s="110" t="str">
        <f t="shared" si="829"/>
        <v>Draw down charge for enhancement capital expenditure in 2048</v>
      </c>
      <c r="F789" s="147">
        <f>Inputs!$AK$4</f>
        <v>2048</v>
      </c>
      <c r="G789" s="69" t="str">
        <f>Inputs!G$54</f>
        <v>£m 2022/23p</v>
      </c>
      <c r="J789" s="149">
        <f t="shared" ref="J789:AM789" si="856">IF(J$4&lt;$F789, 0, IF(J$4 &lt; $F789 + INDEX($J757:$AM757, MATCH($F789, $J$4:$AM$4, 0 ) ), 1, 0 ) ) * INDEX($J758:$AM758,MATCH($F789, $J$4:$AM$4, 0) )</f>
        <v>0</v>
      </c>
      <c r="K789" s="149">
        <f t="shared" si="856"/>
        <v>0</v>
      </c>
      <c r="L789" s="149">
        <f t="shared" si="856"/>
        <v>0</v>
      </c>
      <c r="M789" s="149">
        <f t="shared" si="856"/>
        <v>0</v>
      </c>
      <c r="N789" s="149">
        <f t="shared" si="856"/>
        <v>0</v>
      </c>
      <c r="O789" s="149">
        <f t="shared" si="856"/>
        <v>0</v>
      </c>
      <c r="P789" s="149">
        <f t="shared" si="856"/>
        <v>0</v>
      </c>
      <c r="Q789" s="149">
        <f t="shared" si="856"/>
        <v>0</v>
      </c>
      <c r="R789" s="149">
        <f t="shared" si="856"/>
        <v>0</v>
      </c>
      <c r="S789" s="149">
        <f t="shared" si="856"/>
        <v>0</v>
      </c>
      <c r="T789" s="149">
        <f t="shared" si="856"/>
        <v>0</v>
      </c>
      <c r="U789" s="149">
        <f t="shared" si="856"/>
        <v>0</v>
      </c>
      <c r="V789" s="149">
        <f t="shared" si="856"/>
        <v>0</v>
      </c>
      <c r="W789" s="149">
        <f t="shared" si="856"/>
        <v>0</v>
      </c>
      <c r="X789" s="149">
        <f t="shared" si="856"/>
        <v>0</v>
      </c>
      <c r="Y789" s="149">
        <f t="shared" si="856"/>
        <v>0</v>
      </c>
      <c r="Z789" s="149">
        <f t="shared" si="856"/>
        <v>0</v>
      </c>
      <c r="AA789" s="149">
        <f t="shared" si="856"/>
        <v>0</v>
      </c>
      <c r="AB789" s="149">
        <f t="shared" si="856"/>
        <v>0</v>
      </c>
      <c r="AC789" s="149">
        <f t="shared" si="856"/>
        <v>0</v>
      </c>
      <c r="AD789" s="149">
        <f t="shared" si="856"/>
        <v>0</v>
      </c>
      <c r="AE789" s="149">
        <f t="shared" si="856"/>
        <v>0</v>
      </c>
      <c r="AF789" s="149">
        <f t="shared" si="856"/>
        <v>0</v>
      </c>
      <c r="AG789" s="149">
        <f t="shared" si="856"/>
        <v>0</v>
      </c>
      <c r="AH789" s="149">
        <f t="shared" si="856"/>
        <v>0</v>
      </c>
      <c r="AI789" s="149">
        <f t="shared" si="856"/>
        <v>0</v>
      </c>
      <c r="AJ789" s="149">
        <f t="shared" si="856"/>
        <v>0</v>
      </c>
      <c r="AK789" s="149">
        <f t="shared" si="856"/>
        <v>0</v>
      </c>
      <c r="AL789" s="149">
        <f t="shared" si="856"/>
        <v>0</v>
      </c>
      <c r="AM789" s="149">
        <f t="shared" si="856"/>
        <v>0</v>
      </c>
      <c r="AN789" s="156"/>
      <c r="AO789" s="156"/>
    </row>
    <row r="790" spans="2:41" outlineLevel="1">
      <c r="E790" s="110" t="str">
        <f t="shared" si="829"/>
        <v>Draw down charge for enhancement capital expenditure in 2049</v>
      </c>
      <c r="F790" s="147">
        <f>Inputs!$AL$4</f>
        <v>2049</v>
      </c>
      <c r="G790" s="69" t="str">
        <f>Inputs!G$54</f>
        <v>£m 2022/23p</v>
      </c>
      <c r="J790" s="149">
        <f t="shared" ref="J790:AM790" si="857">IF(J$4&lt;$F790, 0, IF(J$4 &lt; $F790 + INDEX($J757:$AM757, MATCH($F790, $J$4:$AM$4, 0 ) ), 1, 0 ) ) * INDEX($J758:$AM758,MATCH($F790, $J$4:$AM$4, 0) )</f>
        <v>0</v>
      </c>
      <c r="K790" s="149">
        <f t="shared" si="857"/>
        <v>0</v>
      </c>
      <c r="L790" s="149">
        <f t="shared" si="857"/>
        <v>0</v>
      </c>
      <c r="M790" s="149">
        <f t="shared" si="857"/>
        <v>0</v>
      </c>
      <c r="N790" s="149">
        <f t="shared" si="857"/>
        <v>0</v>
      </c>
      <c r="O790" s="149">
        <f t="shared" si="857"/>
        <v>0</v>
      </c>
      <c r="P790" s="149">
        <f t="shared" si="857"/>
        <v>0</v>
      </c>
      <c r="Q790" s="149">
        <f t="shared" si="857"/>
        <v>0</v>
      </c>
      <c r="R790" s="149">
        <f t="shared" si="857"/>
        <v>0</v>
      </c>
      <c r="S790" s="149">
        <f t="shared" si="857"/>
        <v>0</v>
      </c>
      <c r="T790" s="149">
        <f t="shared" si="857"/>
        <v>0</v>
      </c>
      <c r="U790" s="149">
        <f t="shared" si="857"/>
        <v>0</v>
      </c>
      <c r="V790" s="149">
        <f t="shared" si="857"/>
        <v>0</v>
      </c>
      <c r="W790" s="149">
        <f t="shared" si="857"/>
        <v>0</v>
      </c>
      <c r="X790" s="149">
        <f t="shared" si="857"/>
        <v>0</v>
      </c>
      <c r="Y790" s="149">
        <f t="shared" si="857"/>
        <v>0</v>
      </c>
      <c r="Z790" s="149">
        <f t="shared" si="857"/>
        <v>0</v>
      </c>
      <c r="AA790" s="149">
        <f t="shared" si="857"/>
        <v>0</v>
      </c>
      <c r="AB790" s="149">
        <f t="shared" si="857"/>
        <v>0</v>
      </c>
      <c r="AC790" s="149">
        <f t="shared" si="857"/>
        <v>0</v>
      </c>
      <c r="AD790" s="149">
        <f t="shared" si="857"/>
        <v>0</v>
      </c>
      <c r="AE790" s="149">
        <f t="shared" si="857"/>
        <v>0</v>
      </c>
      <c r="AF790" s="149">
        <f t="shared" si="857"/>
        <v>0</v>
      </c>
      <c r="AG790" s="149">
        <f t="shared" si="857"/>
        <v>0</v>
      </c>
      <c r="AH790" s="149">
        <f t="shared" si="857"/>
        <v>0</v>
      </c>
      <c r="AI790" s="149">
        <f t="shared" si="857"/>
        <v>0</v>
      </c>
      <c r="AJ790" s="149">
        <f t="shared" si="857"/>
        <v>0</v>
      </c>
      <c r="AK790" s="149">
        <f t="shared" si="857"/>
        <v>0</v>
      </c>
      <c r="AL790" s="149">
        <f t="shared" si="857"/>
        <v>0</v>
      </c>
      <c r="AM790" s="149">
        <f t="shared" si="857"/>
        <v>0</v>
      </c>
      <c r="AN790" s="156"/>
      <c r="AO790" s="156"/>
    </row>
    <row r="791" spans="2:41" outlineLevel="1">
      <c r="E791" s="110" t="str">
        <f t="shared" si="829"/>
        <v>Draw down charge for enhancement capital expenditure in 2050</v>
      </c>
      <c r="F791" s="147">
        <f>Inputs!$AM$4</f>
        <v>2050</v>
      </c>
      <c r="G791" s="69" t="str">
        <f>Inputs!G$54</f>
        <v>£m 2022/23p</v>
      </c>
      <c r="J791" s="149">
        <f t="shared" ref="J791:AM791" si="858">IF(J$4&lt;$F791, 0, IF(J$4 &lt; $F791 + INDEX($J757:$AM757, MATCH($F791, $J$4:$AM$4, 0 ) ), 1, 0 ) ) * INDEX($J758:$AM758,MATCH($F791, $J$4:$AM$4, 0) )</f>
        <v>0</v>
      </c>
      <c r="K791" s="149">
        <f t="shared" si="858"/>
        <v>0</v>
      </c>
      <c r="L791" s="149">
        <f t="shared" si="858"/>
        <v>0</v>
      </c>
      <c r="M791" s="149">
        <f t="shared" si="858"/>
        <v>0</v>
      </c>
      <c r="N791" s="149">
        <f t="shared" si="858"/>
        <v>0</v>
      </c>
      <c r="O791" s="149">
        <f t="shared" si="858"/>
        <v>0</v>
      </c>
      <c r="P791" s="149">
        <f t="shared" si="858"/>
        <v>0</v>
      </c>
      <c r="Q791" s="149">
        <f t="shared" si="858"/>
        <v>0</v>
      </c>
      <c r="R791" s="149">
        <f t="shared" si="858"/>
        <v>0</v>
      </c>
      <c r="S791" s="149">
        <f t="shared" si="858"/>
        <v>0</v>
      </c>
      <c r="T791" s="149">
        <f t="shared" si="858"/>
        <v>0</v>
      </c>
      <c r="U791" s="149">
        <f t="shared" si="858"/>
        <v>0</v>
      </c>
      <c r="V791" s="149">
        <f t="shared" si="858"/>
        <v>0</v>
      </c>
      <c r="W791" s="149">
        <f t="shared" si="858"/>
        <v>0</v>
      </c>
      <c r="X791" s="149">
        <f t="shared" si="858"/>
        <v>0</v>
      </c>
      <c r="Y791" s="149">
        <f t="shared" si="858"/>
        <v>0</v>
      </c>
      <c r="Z791" s="149">
        <f t="shared" si="858"/>
        <v>0</v>
      </c>
      <c r="AA791" s="149">
        <f t="shared" si="858"/>
        <v>0</v>
      </c>
      <c r="AB791" s="149">
        <f t="shared" si="858"/>
        <v>0</v>
      </c>
      <c r="AC791" s="149">
        <f t="shared" si="858"/>
        <v>0</v>
      </c>
      <c r="AD791" s="149">
        <f t="shared" si="858"/>
        <v>0</v>
      </c>
      <c r="AE791" s="149">
        <f t="shared" si="858"/>
        <v>0</v>
      </c>
      <c r="AF791" s="149">
        <f t="shared" si="858"/>
        <v>0</v>
      </c>
      <c r="AG791" s="149">
        <f t="shared" si="858"/>
        <v>0</v>
      </c>
      <c r="AH791" s="149">
        <f t="shared" si="858"/>
        <v>0</v>
      </c>
      <c r="AI791" s="149">
        <f t="shared" si="858"/>
        <v>0</v>
      </c>
      <c r="AJ791" s="149">
        <f t="shared" si="858"/>
        <v>0</v>
      </c>
      <c r="AK791" s="149">
        <f t="shared" si="858"/>
        <v>0</v>
      </c>
      <c r="AL791" s="149">
        <f t="shared" si="858"/>
        <v>0</v>
      </c>
      <c r="AM791" s="149">
        <f t="shared" si="858"/>
        <v>0</v>
      </c>
      <c r="AN791" s="156"/>
      <c r="AO791" s="156"/>
    </row>
    <row r="792" spans="2:41" outlineLevel="1">
      <c r="F792" s="147"/>
      <c r="J792" s="149"/>
      <c r="K792" s="149"/>
      <c r="L792" s="149"/>
      <c r="M792" s="149"/>
      <c r="N792" s="149"/>
      <c r="O792" s="149"/>
      <c r="P792" s="149"/>
      <c r="Q792" s="149"/>
      <c r="R792" s="149"/>
      <c r="S792" s="149"/>
      <c r="T792" s="149"/>
      <c r="U792" s="149"/>
      <c r="V792" s="149"/>
      <c r="W792" s="149"/>
      <c r="X792" s="149"/>
      <c r="Y792" s="149"/>
      <c r="Z792" s="149"/>
      <c r="AA792" s="149"/>
      <c r="AB792" s="149"/>
      <c r="AC792" s="149"/>
      <c r="AD792" s="149"/>
      <c r="AE792" s="149"/>
      <c r="AF792" s="149"/>
      <c r="AG792" s="149"/>
      <c r="AH792" s="149"/>
      <c r="AI792" s="149"/>
      <c r="AJ792" s="149"/>
      <c r="AK792" s="149"/>
      <c r="AL792" s="149"/>
      <c r="AM792" s="149"/>
    </row>
    <row r="793" spans="2:41" outlineLevel="1">
      <c r="E793" s="153" t="s">
        <v>322</v>
      </c>
      <c r="F793" s="154"/>
      <c r="G793" s="154" t="str">
        <f>Inputs!G$54</f>
        <v>£m 2022/23p</v>
      </c>
      <c r="H793" s="153"/>
      <c r="I793" s="153"/>
      <c r="J793" s="162">
        <f>SUM(J762:J791)</f>
        <v>0</v>
      </c>
      <c r="K793" s="162">
        <f t="shared" ref="K793:AM793" si="859">SUM(K762:K791)</f>
        <v>0</v>
      </c>
      <c r="L793" s="162">
        <f t="shared" si="859"/>
        <v>0</v>
      </c>
      <c r="M793" s="162">
        <f t="shared" si="859"/>
        <v>0</v>
      </c>
      <c r="N793" s="162">
        <f t="shared" si="859"/>
        <v>0</v>
      </c>
      <c r="O793" s="162">
        <f t="shared" si="859"/>
        <v>0</v>
      </c>
      <c r="P793" s="162">
        <f t="shared" si="859"/>
        <v>0</v>
      </c>
      <c r="Q793" s="162">
        <f t="shared" si="859"/>
        <v>0</v>
      </c>
      <c r="R793" s="162">
        <f t="shared" si="859"/>
        <v>0</v>
      </c>
      <c r="S793" s="162">
        <f t="shared" si="859"/>
        <v>0</v>
      </c>
      <c r="T793" s="162">
        <f t="shared" si="859"/>
        <v>0</v>
      </c>
      <c r="U793" s="162">
        <f t="shared" si="859"/>
        <v>0</v>
      </c>
      <c r="V793" s="162">
        <f t="shared" si="859"/>
        <v>0</v>
      </c>
      <c r="W793" s="162">
        <f t="shared" si="859"/>
        <v>0</v>
      </c>
      <c r="X793" s="162">
        <f t="shared" si="859"/>
        <v>0</v>
      </c>
      <c r="Y793" s="162">
        <f t="shared" si="859"/>
        <v>0</v>
      </c>
      <c r="Z793" s="162">
        <f t="shared" si="859"/>
        <v>0</v>
      </c>
      <c r="AA793" s="162">
        <f t="shared" si="859"/>
        <v>0</v>
      </c>
      <c r="AB793" s="162">
        <f t="shared" si="859"/>
        <v>0</v>
      </c>
      <c r="AC793" s="162">
        <f t="shared" si="859"/>
        <v>0</v>
      </c>
      <c r="AD793" s="162">
        <f t="shared" si="859"/>
        <v>0</v>
      </c>
      <c r="AE793" s="162">
        <f t="shared" si="859"/>
        <v>0</v>
      </c>
      <c r="AF793" s="162">
        <f t="shared" si="859"/>
        <v>0</v>
      </c>
      <c r="AG793" s="162">
        <f t="shared" si="859"/>
        <v>0</v>
      </c>
      <c r="AH793" s="162">
        <f t="shared" si="859"/>
        <v>0</v>
      </c>
      <c r="AI793" s="162">
        <f t="shared" si="859"/>
        <v>0</v>
      </c>
      <c r="AJ793" s="162">
        <f t="shared" si="859"/>
        <v>0</v>
      </c>
      <c r="AK793" s="162">
        <f t="shared" si="859"/>
        <v>0</v>
      </c>
      <c r="AL793" s="162">
        <f t="shared" si="859"/>
        <v>0</v>
      </c>
      <c r="AM793" s="162">
        <f t="shared" si="859"/>
        <v>0</v>
      </c>
      <c r="AN793" s="155"/>
    </row>
    <row r="794" spans="2:41" outlineLevel="1">
      <c r="F794" s="147"/>
      <c r="J794" s="167"/>
      <c r="K794" s="167"/>
      <c r="L794" s="167"/>
      <c r="M794" s="167"/>
      <c r="N794" s="167"/>
      <c r="O794" s="167"/>
      <c r="P794" s="167"/>
      <c r="Q794" s="167"/>
      <c r="R794" s="167"/>
      <c r="S794" s="167"/>
      <c r="T794" s="167"/>
      <c r="U794" s="167"/>
      <c r="V794" s="167"/>
      <c r="W794" s="167"/>
      <c r="X794" s="167"/>
      <c r="Y794" s="167"/>
      <c r="Z794" s="167"/>
      <c r="AA794" s="167"/>
      <c r="AB794" s="167"/>
      <c r="AC794" s="167"/>
      <c r="AD794" s="167"/>
      <c r="AE794" s="167"/>
      <c r="AF794" s="167"/>
      <c r="AG794" s="167"/>
      <c r="AH794" s="167"/>
      <c r="AI794" s="167"/>
      <c r="AJ794" s="167"/>
      <c r="AK794" s="167"/>
      <c r="AL794" s="167"/>
      <c r="AM794" s="167"/>
    </row>
    <row r="795" spans="2:41" outlineLevel="1">
      <c r="B795" s="157" t="s">
        <v>323</v>
      </c>
      <c r="F795" s="147"/>
      <c r="J795" s="168"/>
      <c r="K795" s="168"/>
      <c r="L795" s="168"/>
      <c r="M795" s="168"/>
      <c r="N795" s="168"/>
      <c r="O795" s="168"/>
      <c r="P795" s="168"/>
      <c r="Q795" s="168"/>
      <c r="R795" s="168"/>
      <c r="S795" s="168"/>
      <c r="T795" s="168"/>
      <c r="U795" s="168"/>
      <c r="V795" s="168"/>
      <c r="W795" s="168"/>
      <c r="X795" s="168"/>
      <c r="Y795" s="168"/>
      <c r="Z795" s="168"/>
      <c r="AA795" s="168"/>
      <c r="AB795" s="168"/>
      <c r="AC795" s="168"/>
      <c r="AD795" s="168"/>
      <c r="AE795" s="168"/>
      <c r="AF795" s="168"/>
      <c r="AG795" s="168"/>
      <c r="AH795" s="168"/>
      <c r="AI795" s="168"/>
      <c r="AJ795" s="168"/>
      <c r="AK795" s="168"/>
      <c r="AL795" s="168"/>
      <c r="AM795" s="168"/>
    </row>
    <row r="796" spans="2:41" outlineLevel="1">
      <c r="F796" s="147"/>
      <c r="J796" s="167"/>
      <c r="K796" s="167"/>
      <c r="L796" s="167"/>
      <c r="M796" s="167"/>
      <c r="N796" s="167"/>
      <c r="O796" s="167"/>
      <c r="P796" s="167"/>
      <c r="Q796" s="167"/>
      <c r="R796" s="167"/>
      <c r="S796" s="167"/>
      <c r="T796" s="167"/>
      <c r="U796" s="167"/>
      <c r="V796" s="167"/>
      <c r="W796" s="167"/>
      <c r="X796" s="167"/>
      <c r="Y796" s="167"/>
      <c r="Z796" s="167"/>
      <c r="AA796" s="167"/>
      <c r="AB796" s="167"/>
      <c r="AC796" s="167"/>
      <c r="AD796" s="167"/>
      <c r="AE796" s="167"/>
      <c r="AF796" s="167"/>
      <c r="AG796" s="167"/>
      <c r="AH796" s="167"/>
      <c r="AI796" s="167"/>
      <c r="AJ796" s="167"/>
      <c r="AK796" s="167"/>
      <c r="AL796" s="167"/>
      <c r="AM796" s="167"/>
    </row>
    <row r="797" spans="2:41" outlineLevel="1">
      <c r="E797" s="146" t="s">
        <v>324</v>
      </c>
      <c r="G797" s="111" t="s">
        <v>160</v>
      </c>
      <c r="J797" s="166">
        <f>Inputs!$J$39</f>
        <v>0</v>
      </c>
      <c r="K797" s="166"/>
      <c r="L797" s="166"/>
      <c r="M797" s="166"/>
      <c r="N797" s="166"/>
      <c r="O797" s="166"/>
      <c r="P797" s="166"/>
      <c r="Q797" s="166"/>
      <c r="R797" s="166"/>
      <c r="S797" s="166"/>
      <c r="T797" s="166"/>
      <c r="U797" s="166"/>
      <c r="V797" s="166"/>
      <c r="W797" s="166"/>
      <c r="X797" s="166"/>
      <c r="Y797" s="166"/>
      <c r="Z797" s="166"/>
      <c r="AA797" s="166"/>
      <c r="AB797" s="166"/>
      <c r="AC797" s="166"/>
      <c r="AD797" s="166"/>
      <c r="AE797" s="166"/>
      <c r="AF797" s="166"/>
      <c r="AG797" s="166"/>
      <c r="AH797" s="166"/>
      <c r="AI797" s="166"/>
      <c r="AJ797" s="166"/>
      <c r="AK797" s="166"/>
      <c r="AL797" s="166"/>
      <c r="AM797" s="166"/>
      <c r="AN797" s="147"/>
      <c r="AO797" s="147"/>
    </row>
    <row r="798" spans="2:41" outlineLevel="1">
      <c r="E798" s="146"/>
      <c r="J798" s="166"/>
      <c r="K798" s="166"/>
      <c r="L798" s="166"/>
      <c r="M798" s="166"/>
      <c r="N798" s="166"/>
      <c r="O798" s="166"/>
      <c r="P798" s="166"/>
      <c r="Q798" s="166"/>
      <c r="R798" s="166"/>
      <c r="S798" s="166"/>
      <c r="T798" s="166"/>
      <c r="U798" s="166"/>
      <c r="V798" s="166"/>
      <c r="W798" s="166"/>
      <c r="X798" s="166"/>
      <c r="Y798" s="166"/>
      <c r="Z798" s="166"/>
      <c r="AA798" s="166"/>
      <c r="AB798" s="166"/>
      <c r="AC798" s="166"/>
      <c r="AD798" s="166"/>
      <c r="AE798" s="166"/>
      <c r="AF798" s="166"/>
      <c r="AG798" s="166"/>
      <c r="AH798" s="166"/>
      <c r="AI798" s="166"/>
      <c r="AJ798" s="166"/>
      <c r="AK798" s="166"/>
      <c r="AL798" s="166"/>
      <c r="AM798" s="166"/>
      <c r="AN798" s="147"/>
      <c r="AO798" s="147"/>
    </row>
    <row r="799" spans="2:41" outlineLevel="1">
      <c r="E799" s="67" t="s">
        <v>325</v>
      </c>
      <c r="F799" s="69"/>
      <c r="G799" s="69" t="s">
        <v>160</v>
      </c>
      <c r="J799" s="295">
        <f>MAX(J797, I802 )</f>
        <v>0</v>
      </c>
      <c r="K799" s="295">
        <f t="shared" ref="K799:AM799" si="860">MAX(K797, J802 )</f>
        <v>0</v>
      </c>
      <c r="L799" s="295">
        <f t="shared" si="860"/>
        <v>0</v>
      </c>
      <c r="M799" s="295">
        <f t="shared" si="860"/>
        <v>0</v>
      </c>
      <c r="N799" s="295">
        <f t="shared" si="860"/>
        <v>0</v>
      </c>
      <c r="O799" s="295">
        <f t="shared" si="860"/>
        <v>0</v>
      </c>
      <c r="P799" s="295">
        <f t="shared" si="860"/>
        <v>0</v>
      </c>
      <c r="Q799" s="295">
        <f t="shared" si="860"/>
        <v>0</v>
      </c>
      <c r="R799" s="295">
        <f t="shared" si="860"/>
        <v>0</v>
      </c>
      <c r="S799" s="295">
        <f t="shared" si="860"/>
        <v>0</v>
      </c>
      <c r="T799" s="295">
        <f t="shared" si="860"/>
        <v>0</v>
      </c>
      <c r="U799" s="295">
        <f t="shared" si="860"/>
        <v>0</v>
      </c>
      <c r="V799" s="295">
        <f t="shared" si="860"/>
        <v>0</v>
      </c>
      <c r="W799" s="295">
        <f t="shared" si="860"/>
        <v>0</v>
      </c>
      <c r="X799" s="295">
        <f t="shared" si="860"/>
        <v>0</v>
      </c>
      <c r="Y799" s="295">
        <f t="shared" si="860"/>
        <v>0</v>
      </c>
      <c r="Z799" s="295">
        <f t="shared" si="860"/>
        <v>0</v>
      </c>
      <c r="AA799" s="295">
        <f t="shared" si="860"/>
        <v>0</v>
      </c>
      <c r="AB799" s="295">
        <f t="shared" si="860"/>
        <v>0</v>
      </c>
      <c r="AC799" s="295">
        <f t="shared" si="860"/>
        <v>0</v>
      </c>
      <c r="AD799" s="295">
        <f t="shared" si="860"/>
        <v>0</v>
      </c>
      <c r="AE799" s="295">
        <f t="shared" si="860"/>
        <v>0</v>
      </c>
      <c r="AF799" s="295">
        <f t="shared" si="860"/>
        <v>0</v>
      </c>
      <c r="AG799" s="295">
        <f t="shared" si="860"/>
        <v>0</v>
      </c>
      <c r="AH799" s="295">
        <f t="shared" si="860"/>
        <v>0</v>
      </c>
      <c r="AI799" s="295">
        <f t="shared" si="860"/>
        <v>0</v>
      </c>
      <c r="AJ799" s="295">
        <f t="shared" si="860"/>
        <v>0</v>
      </c>
      <c r="AK799" s="295">
        <f t="shared" si="860"/>
        <v>0</v>
      </c>
      <c r="AL799" s="295">
        <f t="shared" si="860"/>
        <v>0</v>
      </c>
      <c r="AM799" s="295">
        <f t="shared" si="860"/>
        <v>0</v>
      </c>
      <c r="AN799" s="160"/>
      <c r="AO799" s="69"/>
    </row>
    <row r="800" spans="2:41" outlineLevel="1">
      <c r="E800" s="67" t="s">
        <v>326</v>
      </c>
      <c r="G800" s="111" t="s">
        <v>160</v>
      </c>
      <c r="J800" s="295">
        <f t="shared" ref="J800:AM800" si="861">J756</f>
        <v>0</v>
      </c>
      <c r="K800" s="295">
        <f t="shared" si="861"/>
        <v>0</v>
      </c>
      <c r="L800" s="295">
        <f t="shared" si="861"/>
        <v>0</v>
      </c>
      <c r="M800" s="295">
        <f t="shared" si="861"/>
        <v>0</v>
      </c>
      <c r="N800" s="295">
        <f t="shared" si="861"/>
        <v>0</v>
      </c>
      <c r="O800" s="295">
        <f t="shared" si="861"/>
        <v>0</v>
      </c>
      <c r="P800" s="295">
        <f t="shared" si="861"/>
        <v>0</v>
      </c>
      <c r="Q800" s="295">
        <f t="shared" si="861"/>
        <v>0</v>
      </c>
      <c r="R800" s="295">
        <f t="shared" si="861"/>
        <v>0</v>
      </c>
      <c r="S800" s="295">
        <f t="shared" si="861"/>
        <v>0</v>
      </c>
      <c r="T800" s="295">
        <f t="shared" si="861"/>
        <v>0</v>
      </c>
      <c r="U800" s="295">
        <f t="shared" si="861"/>
        <v>0</v>
      </c>
      <c r="V800" s="295">
        <f t="shared" si="861"/>
        <v>0</v>
      </c>
      <c r="W800" s="295">
        <f t="shared" si="861"/>
        <v>0</v>
      </c>
      <c r="X800" s="295">
        <f t="shared" si="861"/>
        <v>0</v>
      </c>
      <c r="Y800" s="295">
        <f t="shared" si="861"/>
        <v>0</v>
      </c>
      <c r="Z800" s="295">
        <f t="shared" si="861"/>
        <v>0</v>
      </c>
      <c r="AA800" s="295">
        <f t="shared" si="861"/>
        <v>0</v>
      </c>
      <c r="AB800" s="295">
        <f t="shared" si="861"/>
        <v>0</v>
      </c>
      <c r="AC800" s="295">
        <f t="shared" si="861"/>
        <v>0</v>
      </c>
      <c r="AD800" s="295">
        <f t="shared" si="861"/>
        <v>0</v>
      </c>
      <c r="AE800" s="295">
        <f t="shared" si="861"/>
        <v>0</v>
      </c>
      <c r="AF800" s="295">
        <f t="shared" si="861"/>
        <v>0</v>
      </c>
      <c r="AG800" s="295">
        <f t="shared" si="861"/>
        <v>0</v>
      </c>
      <c r="AH800" s="295">
        <f t="shared" si="861"/>
        <v>0</v>
      </c>
      <c r="AI800" s="295">
        <f t="shared" si="861"/>
        <v>0</v>
      </c>
      <c r="AJ800" s="295">
        <f t="shared" si="861"/>
        <v>0</v>
      </c>
      <c r="AK800" s="295">
        <f t="shared" si="861"/>
        <v>0</v>
      </c>
      <c r="AL800" s="295">
        <f t="shared" si="861"/>
        <v>0</v>
      </c>
      <c r="AM800" s="295">
        <f t="shared" si="861"/>
        <v>0</v>
      </c>
      <c r="AN800" s="150"/>
      <c r="AO800" s="150"/>
    </row>
    <row r="801" spans="2:40" outlineLevel="1">
      <c r="E801" s="110" t="s">
        <v>327</v>
      </c>
      <c r="G801" s="111" t="s">
        <v>160</v>
      </c>
      <c r="J801" s="297">
        <f>-J793</f>
        <v>0</v>
      </c>
      <c r="K801" s="297">
        <f t="shared" ref="K801:AM801" si="862">-K793</f>
        <v>0</v>
      </c>
      <c r="L801" s="297">
        <f t="shared" si="862"/>
        <v>0</v>
      </c>
      <c r="M801" s="297">
        <f t="shared" si="862"/>
        <v>0</v>
      </c>
      <c r="N801" s="297">
        <f t="shared" si="862"/>
        <v>0</v>
      </c>
      <c r="O801" s="297">
        <f t="shared" si="862"/>
        <v>0</v>
      </c>
      <c r="P801" s="297">
        <f t="shared" si="862"/>
        <v>0</v>
      </c>
      <c r="Q801" s="297">
        <f t="shared" si="862"/>
        <v>0</v>
      </c>
      <c r="R801" s="297">
        <f t="shared" si="862"/>
        <v>0</v>
      </c>
      <c r="S801" s="297">
        <f t="shared" si="862"/>
        <v>0</v>
      </c>
      <c r="T801" s="297">
        <f t="shared" si="862"/>
        <v>0</v>
      </c>
      <c r="U801" s="297">
        <f t="shared" si="862"/>
        <v>0</v>
      </c>
      <c r="V801" s="297">
        <f t="shared" si="862"/>
        <v>0</v>
      </c>
      <c r="W801" s="297">
        <f t="shared" si="862"/>
        <v>0</v>
      </c>
      <c r="X801" s="297">
        <f t="shared" si="862"/>
        <v>0</v>
      </c>
      <c r="Y801" s="297">
        <f t="shared" si="862"/>
        <v>0</v>
      </c>
      <c r="Z801" s="297">
        <f t="shared" si="862"/>
        <v>0</v>
      </c>
      <c r="AA801" s="297">
        <f t="shared" si="862"/>
        <v>0</v>
      </c>
      <c r="AB801" s="297">
        <f t="shared" si="862"/>
        <v>0</v>
      </c>
      <c r="AC801" s="297">
        <f t="shared" si="862"/>
        <v>0</v>
      </c>
      <c r="AD801" s="297">
        <f t="shared" si="862"/>
        <v>0</v>
      </c>
      <c r="AE801" s="297">
        <f t="shared" si="862"/>
        <v>0</v>
      </c>
      <c r="AF801" s="297">
        <f t="shared" si="862"/>
        <v>0</v>
      </c>
      <c r="AG801" s="297">
        <f t="shared" si="862"/>
        <v>0</v>
      </c>
      <c r="AH801" s="297">
        <f t="shared" si="862"/>
        <v>0</v>
      </c>
      <c r="AI801" s="297">
        <f t="shared" si="862"/>
        <v>0</v>
      </c>
      <c r="AJ801" s="297">
        <f t="shared" si="862"/>
        <v>0</v>
      </c>
      <c r="AK801" s="297">
        <f t="shared" si="862"/>
        <v>0</v>
      </c>
      <c r="AL801" s="297">
        <f t="shared" si="862"/>
        <v>0</v>
      </c>
      <c r="AM801" s="297">
        <f t="shared" si="862"/>
        <v>0</v>
      </c>
      <c r="AN801" s="159"/>
    </row>
    <row r="802" spans="2:40" outlineLevel="1">
      <c r="E802" s="110" t="s">
        <v>328</v>
      </c>
      <c r="G802" s="111" t="s">
        <v>160</v>
      </c>
      <c r="J802" s="297">
        <f>SUM(J799:J801)</f>
        <v>0</v>
      </c>
      <c r="K802" s="297">
        <f t="shared" ref="K802:AM802" si="863">SUM(K799:K801)</f>
        <v>0</v>
      </c>
      <c r="L802" s="297">
        <f t="shared" si="863"/>
        <v>0</v>
      </c>
      <c r="M802" s="297">
        <f t="shared" si="863"/>
        <v>0</v>
      </c>
      <c r="N802" s="297">
        <f t="shared" si="863"/>
        <v>0</v>
      </c>
      <c r="O802" s="297">
        <f t="shared" si="863"/>
        <v>0</v>
      </c>
      <c r="P802" s="297">
        <f t="shared" si="863"/>
        <v>0</v>
      </c>
      <c r="Q802" s="297">
        <f t="shared" si="863"/>
        <v>0</v>
      </c>
      <c r="R802" s="297">
        <f t="shared" si="863"/>
        <v>0</v>
      </c>
      <c r="S802" s="297">
        <f t="shared" si="863"/>
        <v>0</v>
      </c>
      <c r="T802" s="297">
        <f t="shared" si="863"/>
        <v>0</v>
      </c>
      <c r="U802" s="297">
        <f t="shared" si="863"/>
        <v>0</v>
      </c>
      <c r="V802" s="297">
        <f t="shared" si="863"/>
        <v>0</v>
      </c>
      <c r="W802" s="297">
        <f t="shared" si="863"/>
        <v>0</v>
      </c>
      <c r="X802" s="297">
        <f t="shared" si="863"/>
        <v>0</v>
      </c>
      <c r="Y802" s="297">
        <f t="shared" si="863"/>
        <v>0</v>
      </c>
      <c r="Z802" s="297">
        <f t="shared" si="863"/>
        <v>0</v>
      </c>
      <c r="AA802" s="297">
        <f t="shared" si="863"/>
        <v>0</v>
      </c>
      <c r="AB802" s="297">
        <f t="shared" si="863"/>
        <v>0</v>
      </c>
      <c r="AC802" s="297">
        <f t="shared" si="863"/>
        <v>0</v>
      </c>
      <c r="AD802" s="297">
        <f t="shared" si="863"/>
        <v>0</v>
      </c>
      <c r="AE802" s="297">
        <f t="shared" si="863"/>
        <v>0</v>
      </c>
      <c r="AF802" s="297">
        <f t="shared" si="863"/>
        <v>0</v>
      </c>
      <c r="AG802" s="297">
        <f t="shared" si="863"/>
        <v>0</v>
      </c>
      <c r="AH802" s="297">
        <f t="shared" si="863"/>
        <v>0</v>
      </c>
      <c r="AI802" s="297">
        <f t="shared" si="863"/>
        <v>0</v>
      </c>
      <c r="AJ802" s="297">
        <f t="shared" si="863"/>
        <v>0</v>
      </c>
      <c r="AK802" s="297">
        <f t="shared" si="863"/>
        <v>0</v>
      </c>
      <c r="AL802" s="297">
        <f t="shared" si="863"/>
        <v>0</v>
      </c>
      <c r="AM802" s="297">
        <f t="shared" si="863"/>
        <v>0</v>
      </c>
      <c r="AN802" s="159"/>
    </row>
    <row r="803" spans="2:40" outlineLevel="1">
      <c r="J803" s="297"/>
      <c r="K803" s="297"/>
      <c r="L803" s="297"/>
      <c r="M803" s="297"/>
      <c r="N803" s="297"/>
      <c r="O803" s="297"/>
      <c r="P803" s="297"/>
      <c r="Q803" s="297"/>
      <c r="R803" s="297"/>
      <c r="S803" s="297"/>
      <c r="T803" s="297"/>
      <c r="U803" s="297"/>
      <c r="V803" s="297"/>
      <c r="W803" s="297"/>
      <c r="X803" s="297"/>
      <c r="Y803" s="297"/>
      <c r="Z803" s="297"/>
      <c r="AA803" s="297"/>
      <c r="AB803" s="297"/>
      <c r="AC803" s="297"/>
      <c r="AD803" s="297"/>
      <c r="AE803" s="297"/>
      <c r="AF803" s="297"/>
      <c r="AG803" s="297"/>
      <c r="AH803" s="297"/>
      <c r="AI803" s="297"/>
      <c r="AJ803" s="297"/>
      <c r="AK803" s="297"/>
      <c r="AL803" s="297"/>
      <c r="AM803" s="297"/>
      <c r="AN803" s="111"/>
    </row>
    <row r="804" spans="2:40" outlineLevel="1">
      <c r="E804" s="110" t="s">
        <v>329</v>
      </c>
      <c r="G804" s="111" t="s">
        <v>160</v>
      </c>
      <c r="J804" s="297">
        <f>AVERAGE(J802,J799)</f>
        <v>0</v>
      </c>
      <c r="K804" s="297">
        <f t="shared" ref="K804:AM804" si="864">AVERAGE(K802,K799)</f>
        <v>0</v>
      </c>
      <c r="L804" s="297">
        <f t="shared" si="864"/>
        <v>0</v>
      </c>
      <c r="M804" s="297">
        <f t="shared" si="864"/>
        <v>0</v>
      </c>
      <c r="N804" s="297">
        <f t="shared" si="864"/>
        <v>0</v>
      </c>
      <c r="O804" s="297">
        <f t="shared" si="864"/>
        <v>0</v>
      </c>
      <c r="P804" s="297">
        <f t="shared" si="864"/>
        <v>0</v>
      </c>
      <c r="Q804" s="297">
        <f t="shared" si="864"/>
        <v>0</v>
      </c>
      <c r="R804" s="297">
        <f t="shared" si="864"/>
        <v>0</v>
      </c>
      <c r="S804" s="297">
        <f t="shared" si="864"/>
        <v>0</v>
      </c>
      <c r="T804" s="297">
        <f t="shared" si="864"/>
        <v>0</v>
      </c>
      <c r="U804" s="297">
        <f t="shared" si="864"/>
        <v>0</v>
      </c>
      <c r="V804" s="297">
        <f t="shared" si="864"/>
        <v>0</v>
      </c>
      <c r="W804" s="297">
        <f t="shared" si="864"/>
        <v>0</v>
      </c>
      <c r="X804" s="297">
        <f t="shared" si="864"/>
        <v>0</v>
      </c>
      <c r="Y804" s="297">
        <f t="shared" si="864"/>
        <v>0</v>
      </c>
      <c r="Z804" s="297">
        <f t="shared" si="864"/>
        <v>0</v>
      </c>
      <c r="AA804" s="297">
        <f t="shared" si="864"/>
        <v>0</v>
      </c>
      <c r="AB804" s="297">
        <f t="shared" si="864"/>
        <v>0</v>
      </c>
      <c r="AC804" s="297">
        <f t="shared" si="864"/>
        <v>0</v>
      </c>
      <c r="AD804" s="297">
        <f t="shared" si="864"/>
        <v>0</v>
      </c>
      <c r="AE804" s="297">
        <f t="shared" si="864"/>
        <v>0</v>
      </c>
      <c r="AF804" s="297">
        <f t="shared" si="864"/>
        <v>0</v>
      </c>
      <c r="AG804" s="297">
        <f t="shared" si="864"/>
        <v>0</v>
      </c>
      <c r="AH804" s="297">
        <f t="shared" si="864"/>
        <v>0</v>
      </c>
      <c r="AI804" s="297">
        <f t="shared" si="864"/>
        <v>0</v>
      </c>
      <c r="AJ804" s="297">
        <f t="shared" si="864"/>
        <v>0</v>
      </c>
      <c r="AK804" s="297">
        <f t="shared" si="864"/>
        <v>0</v>
      </c>
      <c r="AL804" s="297">
        <f t="shared" si="864"/>
        <v>0</v>
      </c>
      <c r="AM804" s="297">
        <f t="shared" si="864"/>
        <v>0</v>
      </c>
      <c r="AN804" s="159"/>
    </row>
    <row r="805" spans="2:40" outlineLevel="1">
      <c r="E805" s="146" t="str">
        <f>Inputs!E$40</f>
        <v>Allowed Cost of Capital</v>
      </c>
      <c r="F805" s="147"/>
      <c r="G805" s="147" t="str">
        <f>Inputs!G$40</f>
        <v>%</v>
      </c>
      <c r="H805" s="146"/>
      <c r="I805" s="146"/>
      <c r="J805" s="170">
        <f>Inputs!J$40</f>
        <v>2.92</v>
      </c>
      <c r="K805" s="170">
        <f>Inputs!K$40</f>
        <v>2.92</v>
      </c>
      <c r="L805" s="170">
        <f>Inputs!L$40</f>
        <v>2.92</v>
      </c>
      <c r="M805" s="170">
        <f>Inputs!M$40</f>
        <v>2.92</v>
      </c>
      <c r="N805" s="170">
        <f>Inputs!N$40</f>
        <v>2.92</v>
      </c>
      <c r="O805" s="170">
        <f>Inputs!O$40</f>
        <v>3.23</v>
      </c>
      <c r="P805" s="170">
        <f>Inputs!P$40</f>
        <v>3.23</v>
      </c>
      <c r="Q805" s="170">
        <f>Inputs!Q$40</f>
        <v>3.23</v>
      </c>
      <c r="R805" s="170">
        <f>Inputs!R$40</f>
        <v>3.23</v>
      </c>
      <c r="S805" s="170">
        <f>Inputs!S$40</f>
        <v>3.23</v>
      </c>
      <c r="T805" s="170">
        <f>Inputs!T$40</f>
        <v>3.23</v>
      </c>
      <c r="U805" s="170">
        <f>Inputs!U$40</f>
        <v>3.23</v>
      </c>
      <c r="V805" s="170">
        <f>Inputs!V$40</f>
        <v>3.23</v>
      </c>
      <c r="W805" s="170">
        <f>Inputs!W$40</f>
        <v>3.23</v>
      </c>
      <c r="X805" s="170">
        <f>Inputs!X$40</f>
        <v>3.23</v>
      </c>
      <c r="Y805" s="170">
        <f>Inputs!Y$40</f>
        <v>3.23</v>
      </c>
      <c r="Z805" s="170">
        <f>Inputs!Z$40</f>
        <v>3.23</v>
      </c>
      <c r="AA805" s="170">
        <f>Inputs!AA$40</f>
        <v>3.23</v>
      </c>
      <c r="AB805" s="170">
        <f>Inputs!AB$40</f>
        <v>3.23</v>
      </c>
      <c r="AC805" s="170">
        <f>Inputs!AC$40</f>
        <v>3.23</v>
      </c>
      <c r="AD805" s="170">
        <f>Inputs!AD$40</f>
        <v>3.23</v>
      </c>
      <c r="AE805" s="170">
        <f>Inputs!AE$40</f>
        <v>3.23</v>
      </c>
      <c r="AF805" s="170">
        <f>Inputs!AF$40</f>
        <v>3.23</v>
      </c>
      <c r="AG805" s="170">
        <f>Inputs!AG$40</f>
        <v>3.23</v>
      </c>
      <c r="AH805" s="170">
        <f>Inputs!AH$40</f>
        <v>3.23</v>
      </c>
      <c r="AI805" s="170">
        <f>Inputs!AI$40</f>
        <v>3.23</v>
      </c>
      <c r="AJ805" s="170">
        <f>Inputs!AJ$40</f>
        <v>3.23</v>
      </c>
      <c r="AK805" s="170">
        <f>Inputs!AK$40</f>
        <v>3.23</v>
      </c>
      <c r="AL805" s="170">
        <f>Inputs!AL$40</f>
        <v>3.23</v>
      </c>
      <c r="AM805" s="170">
        <f>Inputs!AM$40</f>
        <v>3.23</v>
      </c>
      <c r="AN805" s="147"/>
    </row>
    <row r="806" spans="2:40" outlineLevel="1">
      <c r="E806" s="146"/>
      <c r="F806" s="147"/>
      <c r="G806" s="147"/>
      <c r="H806" s="146"/>
      <c r="I806" s="146"/>
      <c r="J806" s="166"/>
      <c r="K806" s="166"/>
      <c r="L806" s="166"/>
      <c r="M806" s="166"/>
      <c r="N806" s="166"/>
      <c r="O806" s="166"/>
      <c r="P806" s="166"/>
      <c r="Q806" s="166"/>
      <c r="R806" s="166"/>
      <c r="S806" s="166"/>
      <c r="T806" s="166"/>
      <c r="U806" s="166"/>
      <c r="V806" s="166"/>
      <c r="W806" s="166"/>
      <c r="X806" s="166"/>
      <c r="Y806" s="166"/>
      <c r="Z806" s="166"/>
      <c r="AA806" s="166"/>
      <c r="AB806" s="166"/>
      <c r="AC806" s="166"/>
      <c r="AD806" s="166"/>
      <c r="AE806" s="166"/>
      <c r="AF806" s="166"/>
      <c r="AG806" s="166"/>
      <c r="AH806" s="166"/>
      <c r="AI806" s="166"/>
      <c r="AJ806" s="166"/>
      <c r="AK806" s="166"/>
      <c r="AL806" s="166"/>
      <c r="AM806" s="166"/>
      <c r="AN806" s="147"/>
    </row>
    <row r="807" spans="2:40" outlineLevel="1">
      <c r="E807" s="153" t="s">
        <v>330</v>
      </c>
      <c r="F807" s="154"/>
      <c r="G807" s="154" t="s">
        <v>160</v>
      </c>
      <c r="H807" s="153"/>
      <c r="I807" s="153"/>
      <c r="J807" s="162">
        <f>J804*J805/100</f>
        <v>0</v>
      </c>
      <c r="K807" s="162">
        <f t="shared" ref="K807:AM807" si="865">K804*K805/100</f>
        <v>0</v>
      </c>
      <c r="L807" s="162">
        <f t="shared" si="865"/>
        <v>0</v>
      </c>
      <c r="M807" s="162">
        <f t="shared" si="865"/>
        <v>0</v>
      </c>
      <c r="N807" s="162">
        <f t="shared" si="865"/>
        <v>0</v>
      </c>
      <c r="O807" s="162">
        <f t="shared" si="865"/>
        <v>0</v>
      </c>
      <c r="P807" s="162">
        <f t="shared" si="865"/>
        <v>0</v>
      </c>
      <c r="Q807" s="162">
        <f t="shared" si="865"/>
        <v>0</v>
      </c>
      <c r="R807" s="162">
        <f t="shared" si="865"/>
        <v>0</v>
      </c>
      <c r="S807" s="162">
        <f t="shared" si="865"/>
        <v>0</v>
      </c>
      <c r="T807" s="162">
        <f t="shared" si="865"/>
        <v>0</v>
      </c>
      <c r="U807" s="162">
        <f t="shared" si="865"/>
        <v>0</v>
      </c>
      <c r="V807" s="162">
        <f t="shared" si="865"/>
        <v>0</v>
      </c>
      <c r="W807" s="162">
        <f t="shared" si="865"/>
        <v>0</v>
      </c>
      <c r="X807" s="162">
        <f t="shared" si="865"/>
        <v>0</v>
      </c>
      <c r="Y807" s="162">
        <f t="shared" si="865"/>
        <v>0</v>
      </c>
      <c r="Z807" s="162">
        <f t="shared" si="865"/>
        <v>0</v>
      </c>
      <c r="AA807" s="162">
        <f t="shared" si="865"/>
        <v>0</v>
      </c>
      <c r="AB807" s="162">
        <f t="shared" si="865"/>
        <v>0</v>
      </c>
      <c r="AC807" s="162">
        <f t="shared" si="865"/>
        <v>0</v>
      </c>
      <c r="AD807" s="162">
        <f t="shared" si="865"/>
        <v>0</v>
      </c>
      <c r="AE807" s="162">
        <f t="shared" si="865"/>
        <v>0</v>
      </c>
      <c r="AF807" s="162">
        <f t="shared" si="865"/>
        <v>0</v>
      </c>
      <c r="AG807" s="162">
        <f t="shared" si="865"/>
        <v>0</v>
      </c>
      <c r="AH807" s="162">
        <f t="shared" si="865"/>
        <v>0</v>
      </c>
      <c r="AI807" s="162">
        <f t="shared" si="865"/>
        <v>0</v>
      </c>
      <c r="AJ807" s="162">
        <f t="shared" si="865"/>
        <v>0</v>
      </c>
      <c r="AK807" s="162">
        <f t="shared" si="865"/>
        <v>0</v>
      </c>
      <c r="AL807" s="162">
        <f t="shared" si="865"/>
        <v>0</v>
      </c>
      <c r="AM807" s="162">
        <f t="shared" si="865"/>
        <v>0</v>
      </c>
      <c r="AN807" s="159"/>
    </row>
    <row r="808" spans="2:40" outlineLevel="1">
      <c r="J808" s="161"/>
      <c r="K808" s="161"/>
      <c r="L808" s="161"/>
      <c r="M808" s="161"/>
      <c r="N808" s="161"/>
      <c r="O808" s="161"/>
      <c r="P808" s="161"/>
      <c r="Q808" s="161"/>
      <c r="R808" s="161"/>
      <c r="S808" s="161"/>
      <c r="T808" s="161"/>
      <c r="U808" s="161"/>
      <c r="V808" s="161"/>
      <c r="W808" s="161"/>
      <c r="X808" s="161"/>
      <c r="Y808" s="161"/>
      <c r="Z808" s="161"/>
      <c r="AA808" s="161"/>
      <c r="AB808" s="161"/>
      <c r="AC808" s="161"/>
      <c r="AD808" s="161"/>
      <c r="AE808" s="161"/>
      <c r="AF808" s="161"/>
      <c r="AG808" s="161"/>
      <c r="AH808" s="161"/>
      <c r="AI808" s="161"/>
      <c r="AJ808" s="161"/>
      <c r="AK808" s="161"/>
      <c r="AL808" s="161"/>
      <c r="AM808" s="161"/>
    </row>
    <row r="809" spans="2:40" outlineLevel="1">
      <c r="B809" s="157" t="s">
        <v>331</v>
      </c>
      <c r="J809" s="167"/>
      <c r="K809" s="167"/>
      <c r="L809" s="167"/>
      <c r="M809" s="167"/>
      <c r="N809" s="167"/>
      <c r="O809" s="167"/>
      <c r="P809" s="167"/>
      <c r="Q809" s="167"/>
      <c r="R809" s="167"/>
      <c r="S809" s="167"/>
      <c r="T809" s="167"/>
      <c r="U809" s="167"/>
      <c r="V809" s="167"/>
      <c r="W809" s="167"/>
      <c r="X809" s="167"/>
      <c r="Y809" s="167"/>
      <c r="Z809" s="167"/>
      <c r="AA809" s="167"/>
      <c r="AB809" s="167"/>
      <c r="AC809" s="167"/>
      <c r="AD809" s="167"/>
      <c r="AE809" s="167"/>
      <c r="AF809" s="167"/>
      <c r="AG809" s="167"/>
      <c r="AH809" s="167"/>
      <c r="AI809" s="167"/>
      <c r="AJ809" s="167"/>
      <c r="AK809" s="167"/>
      <c r="AL809" s="167"/>
      <c r="AM809" s="167"/>
    </row>
    <row r="810" spans="2:40" outlineLevel="1">
      <c r="J810" s="167"/>
      <c r="K810" s="167"/>
      <c r="L810" s="167"/>
      <c r="M810" s="167"/>
      <c r="N810" s="167"/>
      <c r="O810" s="167"/>
      <c r="P810" s="167"/>
      <c r="Q810" s="167"/>
      <c r="R810" s="167"/>
      <c r="S810" s="167"/>
      <c r="T810" s="167"/>
      <c r="U810" s="167"/>
      <c r="V810" s="167"/>
      <c r="W810" s="167"/>
      <c r="X810" s="167"/>
      <c r="Y810" s="167"/>
      <c r="Z810" s="167"/>
      <c r="AA810" s="167"/>
      <c r="AB810" s="167"/>
      <c r="AC810" s="167"/>
      <c r="AD810" s="167"/>
      <c r="AE810" s="167"/>
      <c r="AF810" s="167"/>
      <c r="AG810" s="167"/>
      <c r="AH810" s="167"/>
      <c r="AI810" s="167"/>
      <c r="AJ810" s="167"/>
      <c r="AK810" s="167"/>
      <c r="AL810" s="167"/>
      <c r="AM810" s="167"/>
    </row>
    <row r="811" spans="2:40" outlineLevel="1">
      <c r="E811" s="146" t="str">
        <f>Inputs!E$41</f>
        <v>Allowed Return on Equity (at notional gearing)</v>
      </c>
      <c r="F811" s="147"/>
      <c r="G811" s="147" t="str">
        <f>Inputs!G$41</f>
        <v>%</v>
      </c>
      <c r="H811" s="146"/>
      <c r="I811" s="146"/>
      <c r="J811" s="170">
        <f>Inputs!J$41</f>
        <v>4.1900000000000004</v>
      </c>
      <c r="K811" s="170">
        <f>Inputs!K$41</f>
        <v>4.1900000000000004</v>
      </c>
      <c r="L811" s="170">
        <f>Inputs!L$41</f>
        <v>4.1900000000000004</v>
      </c>
      <c r="M811" s="170">
        <f>Inputs!M$41</f>
        <v>4.1900000000000004</v>
      </c>
      <c r="N811" s="170">
        <f>Inputs!N$41</f>
        <v>4.1900000000000004</v>
      </c>
      <c r="O811" s="170">
        <f>Inputs!O$41</f>
        <v>4.1399999999999997</v>
      </c>
      <c r="P811" s="170">
        <f>Inputs!P$41</f>
        <v>4.1399999999999997</v>
      </c>
      <c r="Q811" s="170">
        <f>Inputs!Q$41</f>
        <v>4.1399999999999997</v>
      </c>
      <c r="R811" s="170">
        <f>Inputs!R$41</f>
        <v>4.1399999999999997</v>
      </c>
      <c r="S811" s="170">
        <f>Inputs!S$41</f>
        <v>4.1399999999999997</v>
      </c>
      <c r="T811" s="170">
        <f>Inputs!T$41</f>
        <v>4.1399999999999997</v>
      </c>
      <c r="U811" s="170">
        <f>Inputs!U$41</f>
        <v>4.1399999999999997</v>
      </c>
      <c r="V811" s="170">
        <f>Inputs!V$41</f>
        <v>4.1399999999999997</v>
      </c>
      <c r="W811" s="170">
        <f>Inputs!W$41</f>
        <v>4.1399999999999997</v>
      </c>
      <c r="X811" s="170">
        <f>Inputs!X$41</f>
        <v>4.1399999999999997</v>
      </c>
      <c r="Y811" s="170">
        <f>Inputs!Y$41</f>
        <v>4.1399999999999997</v>
      </c>
      <c r="Z811" s="170">
        <f>Inputs!Z$41</f>
        <v>4.1399999999999997</v>
      </c>
      <c r="AA811" s="170">
        <f>Inputs!AA$41</f>
        <v>4.1900000000000004</v>
      </c>
      <c r="AB811" s="170">
        <f>Inputs!AB$41</f>
        <v>4.1900000000000004</v>
      </c>
      <c r="AC811" s="170">
        <f>Inputs!AC$41</f>
        <v>4.1900000000000004</v>
      </c>
      <c r="AD811" s="170">
        <f>Inputs!AD$41</f>
        <v>4.1900000000000004</v>
      </c>
      <c r="AE811" s="170">
        <f>Inputs!AE$41</f>
        <v>4.1900000000000004</v>
      </c>
      <c r="AF811" s="170">
        <f>Inputs!AF$41</f>
        <v>4.1900000000000004</v>
      </c>
      <c r="AG811" s="170">
        <f>Inputs!AG$41</f>
        <v>4.1900000000000004</v>
      </c>
      <c r="AH811" s="170">
        <f>Inputs!AH$41</f>
        <v>4.1900000000000004</v>
      </c>
      <c r="AI811" s="170">
        <f>Inputs!AI$41</f>
        <v>4.1900000000000004</v>
      </c>
      <c r="AJ811" s="170">
        <f>Inputs!AJ$41</f>
        <v>4.1900000000000004</v>
      </c>
      <c r="AK811" s="170">
        <f>Inputs!AK$41</f>
        <v>4.1900000000000004</v>
      </c>
      <c r="AL811" s="170">
        <f>Inputs!AL$41</f>
        <v>4.1900000000000004</v>
      </c>
      <c r="AM811" s="170">
        <f>Inputs!AM$41</f>
        <v>4.1900000000000004</v>
      </c>
      <c r="AN811" s="146"/>
    </row>
    <row r="812" spans="2:40" outlineLevel="1">
      <c r="E812" s="146" t="str">
        <f>Inputs!E$42</f>
        <v>Notional gearing</v>
      </c>
      <c r="F812" s="147"/>
      <c r="G812" s="147" t="str">
        <f>Inputs!G$42</f>
        <v>%</v>
      </c>
      <c r="H812" s="146"/>
      <c r="I812" s="146"/>
      <c r="J812" s="170">
        <f>Inputs!J$42</f>
        <v>60</v>
      </c>
      <c r="K812" s="170">
        <f>Inputs!K$42</f>
        <v>60</v>
      </c>
      <c r="L812" s="170">
        <f>Inputs!L$42</f>
        <v>60</v>
      </c>
      <c r="M812" s="170">
        <f>Inputs!M$42</f>
        <v>60</v>
      </c>
      <c r="N812" s="170">
        <f>Inputs!N$42</f>
        <v>60</v>
      </c>
      <c r="O812" s="170">
        <f>Inputs!O$42</f>
        <v>55</v>
      </c>
      <c r="P812" s="170">
        <f>Inputs!P$42</f>
        <v>55</v>
      </c>
      <c r="Q812" s="170">
        <f>Inputs!Q$42</f>
        <v>55</v>
      </c>
      <c r="R812" s="170">
        <f>Inputs!R$42</f>
        <v>55</v>
      </c>
      <c r="S812" s="170">
        <f>Inputs!S$42</f>
        <v>55</v>
      </c>
      <c r="T812" s="170">
        <f>Inputs!T$42</f>
        <v>55</v>
      </c>
      <c r="U812" s="170">
        <f>Inputs!U$42</f>
        <v>55</v>
      </c>
      <c r="V812" s="170">
        <f>Inputs!V$42</f>
        <v>55</v>
      </c>
      <c r="W812" s="170">
        <f>Inputs!W$42</f>
        <v>55</v>
      </c>
      <c r="X812" s="170">
        <f>Inputs!X$42</f>
        <v>55</v>
      </c>
      <c r="Y812" s="170">
        <f>Inputs!Y$42</f>
        <v>55</v>
      </c>
      <c r="Z812" s="170">
        <f>Inputs!Z$42</f>
        <v>55</v>
      </c>
      <c r="AA812" s="170">
        <f>Inputs!AA$42</f>
        <v>55</v>
      </c>
      <c r="AB812" s="170">
        <f>Inputs!AB$42</f>
        <v>55</v>
      </c>
      <c r="AC812" s="170">
        <f>Inputs!AC$42</f>
        <v>55</v>
      </c>
      <c r="AD812" s="170">
        <f>Inputs!AD$42</f>
        <v>55</v>
      </c>
      <c r="AE812" s="170">
        <f>Inputs!AE$42</f>
        <v>55</v>
      </c>
      <c r="AF812" s="170">
        <f>Inputs!AF$42</f>
        <v>55</v>
      </c>
      <c r="AG812" s="170">
        <f>Inputs!AG$42</f>
        <v>55</v>
      </c>
      <c r="AH812" s="170">
        <f>Inputs!AH$42</f>
        <v>55</v>
      </c>
      <c r="AI812" s="170">
        <f>Inputs!AI$42</f>
        <v>55</v>
      </c>
      <c r="AJ812" s="170">
        <f>Inputs!AJ$42</f>
        <v>55</v>
      </c>
      <c r="AK812" s="170">
        <f>Inputs!AK$42</f>
        <v>55</v>
      </c>
      <c r="AL812" s="170">
        <f>Inputs!AL$42</f>
        <v>55</v>
      </c>
      <c r="AM812" s="170">
        <f>Inputs!AM$42</f>
        <v>55</v>
      </c>
      <c r="AN812" s="146"/>
    </row>
    <row r="813" spans="2:40" outlineLevel="1">
      <c r="E813" s="110" t="s">
        <v>332</v>
      </c>
      <c r="G813" s="111" t="s">
        <v>163</v>
      </c>
      <c r="J813" s="149">
        <f>100-J812</f>
        <v>40</v>
      </c>
      <c r="K813" s="149">
        <f t="shared" ref="K813" si="866">100-K812</f>
        <v>40</v>
      </c>
      <c r="L813" s="149">
        <f t="shared" ref="L813" si="867">100-L812</f>
        <v>40</v>
      </c>
      <c r="M813" s="149">
        <f t="shared" ref="M813" si="868">100-M812</f>
        <v>40</v>
      </c>
      <c r="N813" s="149">
        <f t="shared" ref="N813" si="869">100-N812</f>
        <v>40</v>
      </c>
      <c r="O813" s="149">
        <f t="shared" ref="O813" si="870">100-O812</f>
        <v>45</v>
      </c>
      <c r="P813" s="149">
        <f t="shared" ref="P813" si="871">100-P812</f>
        <v>45</v>
      </c>
      <c r="Q813" s="149">
        <f t="shared" ref="Q813" si="872">100-Q812</f>
        <v>45</v>
      </c>
      <c r="R813" s="149">
        <f t="shared" ref="R813" si="873">100-R812</f>
        <v>45</v>
      </c>
      <c r="S813" s="149">
        <f t="shared" ref="S813" si="874">100-S812</f>
        <v>45</v>
      </c>
      <c r="T813" s="149">
        <f t="shared" ref="T813" si="875">100-T812</f>
        <v>45</v>
      </c>
      <c r="U813" s="149">
        <f t="shared" ref="U813" si="876">100-U812</f>
        <v>45</v>
      </c>
      <c r="V813" s="149">
        <f t="shared" ref="V813" si="877">100-V812</f>
        <v>45</v>
      </c>
      <c r="W813" s="149">
        <f t="shared" ref="W813" si="878">100-W812</f>
        <v>45</v>
      </c>
      <c r="X813" s="149">
        <f t="shared" ref="X813" si="879">100-X812</f>
        <v>45</v>
      </c>
      <c r="Y813" s="149">
        <f t="shared" ref="Y813" si="880">100-Y812</f>
        <v>45</v>
      </c>
      <c r="Z813" s="149">
        <f t="shared" ref="Z813" si="881">100-Z812</f>
        <v>45</v>
      </c>
      <c r="AA813" s="149">
        <f t="shared" ref="AA813" si="882">100-AA812</f>
        <v>45</v>
      </c>
      <c r="AB813" s="149">
        <f t="shared" ref="AB813" si="883">100-AB812</f>
        <v>45</v>
      </c>
      <c r="AC813" s="149">
        <f t="shared" ref="AC813" si="884">100-AC812</f>
        <v>45</v>
      </c>
      <c r="AD813" s="149">
        <f t="shared" ref="AD813" si="885">100-AD812</f>
        <v>45</v>
      </c>
      <c r="AE813" s="149">
        <f t="shared" ref="AE813" si="886">100-AE812</f>
        <v>45</v>
      </c>
      <c r="AF813" s="149">
        <f t="shared" ref="AF813" si="887">100-AF812</f>
        <v>45</v>
      </c>
      <c r="AG813" s="149">
        <f t="shared" ref="AG813" si="888">100-AG812</f>
        <v>45</v>
      </c>
      <c r="AH813" s="149">
        <f t="shared" ref="AH813" si="889">100-AH812</f>
        <v>45</v>
      </c>
      <c r="AI813" s="149">
        <f t="shared" ref="AI813" si="890">100-AI812</f>
        <v>45</v>
      </c>
      <c r="AJ813" s="149">
        <f t="shared" ref="AJ813" si="891">100-AJ812</f>
        <v>45</v>
      </c>
      <c r="AK813" s="149">
        <f t="shared" ref="AK813" si="892">100-AK812</f>
        <v>45</v>
      </c>
      <c r="AL813" s="149">
        <f t="shared" ref="AL813" si="893">100-AL812</f>
        <v>45</v>
      </c>
      <c r="AM813" s="149">
        <f t="shared" ref="AM813" si="894">100-AM812</f>
        <v>45</v>
      </c>
    </row>
    <row r="814" spans="2:40" outlineLevel="1">
      <c r="E814" s="146" t="str">
        <f>Inputs!E$40</f>
        <v>Allowed Cost of Capital</v>
      </c>
      <c r="F814" s="147"/>
      <c r="G814" s="147" t="str">
        <f>Inputs!G$40</f>
        <v>%</v>
      </c>
      <c r="H814" s="146"/>
      <c r="I814" s="146"/>
      <c r="J814" s="170">
        <f>Inputs!J$40</f>
        <v>2.92</v>
      </c>
      <c r="K814" s="170">
        <f>Inputs!K$40</f>
        <v>2.92</v>
      </c>
      <c r="L814" s="170">
        <f>Inputs!L$40</f>
        <v>2.92</v>
      </c>
      <c r="M814" s="170">
        <f>Inputs!M$40</f>
        <v>2.92</v>
      </c>
      <c r="N814" s="170">
        <f>Inputs!N$40</f>
        <v>2.92</v>
      </c>
      <c r="O814" s="170">
        <f>Inputs!O$40</f>
        <v>3.23</v>
      </c>
      <c r="P814" s="170">
        <f>Inputs!P$40</f>
        <v>3.23</v>
      </c>
      <c r="Q814" s="170">
        <f>Inputs!Q$40</f>
        <v>3.23</v>
      </c>
      <c r="R814" s="170">
        <f>Inputs!R$40</f>
        <v>3.23</v>
      </c>
      <c r="S814" s="170">
        <f>Inputs!S$40</f>
        <v>3.23</v>
      </c>
      <c r="T814" s="170">
        <f>Inputs!T$40</f>
        <v>3.23</v>
      </c>
      <c r="U814" s="170">
        <f>Inputs!U$40</f>
        <v>3.23</v>
      </c>
      <c r="V814" s="170">
        <f>Inputs!V$40</f>
        <v>3.23</v>
      </c>
      <c r="W814" s="170">
        <f>Inputs!W$40</f>
        <v>3.23</v>
      </c>
      <c r="X814" s="170">
        <f>Inputs!X$40</f>
        <v>3.23</v>
      </c>
      <c r="Y814" s="170">
        <f>Inputs!Y$40</f>
        <v>3.23</v>
      </c>
      <c r="Z814" s="170">
        <f>Inputs!Z$40</f>
        <v>3.23</v>
      </c>
      <c r="AA814" s="170">
        <f>Inputs!AA$40</f>
        <v>3.23</v>
      </c>
      <c r="AB814" s="170">
        <f>Inputs!AB$40</f>
        <v>3.23</v>
      </c>
      <c r="AC814" s="170">
        <f>Inputs!AC$40</f>
        <v>3.23</v>
      </c>
      <c r="AD814" s="170">
        <f>Inputs!AD$40</f>
        <v>3.23</v>
      </c>
      <c r="AE814" s="170">
        <f>Inputs!AE$40</f>
        <v>3.23</v>
      </c>
      <c r="AF814" s="170">
        <f>Inputs!AF$40</f>
        <v>3.23</v>
      </c>
      <c r="AG814" s="170">
        <f>Inputs!AG$40</f>
        <v>3.23</v>
      </c>
      <c r="AH814" s="170">
        <f>Inputs!AH$40</f>
        <v>3.23</v>
      </c>
      <c r="AI814" s="170">
        <f>Inputs!AI$40</f>
        <v>3.23</v>
      </c>
      <c r="AJ814" s="170">
        <f>Inputs!AJ$40</f>
        <v>3.23</v>
      </c>
      <c r="AK814" s="170">
        <f>Inputs!AK$40</f>
        <v>3.23</v>
      </c>
      <c r="AL814" s="170">
        <f>Inputs!AL$40</f>
        <v>3.23</v>
      </c>
      <c r="AM814" s="170">
        <f>Inputs!AM$40</f>
        <v>3.23</v>
      </c>
      <c r="AN814" s="146"/>
    </row>
    <row r="815" spans="2:40" outlineLevel="1">
      <c r="E815" s="146" t="str">
        <f>Inputs!E$46</f>
        <v>Statutory marginal rate of corporation tax</v>
      </c>
      <c r="F815" s="147"/>
      <c r="G815" s="147" t="str">
        <f>Inputs!G$46</f>
        <v>%</v>
      </c>
      <c r="H815" s="146"/>
      <c r="I815" s="146"/>
      <c r="J815" s="170">
        <f>Inputs!J$46</f>
        <v>19</v>
      </c>
      <c r="K815" s="170">
        <f>Inputs!K$46</f>
        <v>19</v>
      </c>
      <c r="L815" s="170">
        <f>Inputs!L$46</f>
        <v>25</v>
      </c>
      <c r="M815" s="170">
        <f>Inputs!M$46</f>
        <v>25</v>
      </c>
      <c r="N815" s="170">
        <f>Inputs!N$46</f>
        <v>25</v>
      </c>
      <c r="O815" s="170">
        <f>Inputs!O$46</f>
        <v>25</v>
      </c>
      <c r="P815" s="170">
        <f>Inputs!P$46</f>
        <v>25</v>
      </c>
      <c r="Q815" s="170">
        <f>Inputs!Q$46</f>
        <v>25</v>
      </c>
      <c r="R815" s="170">
        <f>Inputs!R$46</f>
        <v>25</v>
      </c>
      <c r="S815" s="170">
        <f>Inputs!S$46</f>
        <v>25</v>
      </c>
      <c r="T815" s="170">
        <f>Inputs!T$46</f>
        <v>25</v>
      </c>
      <c r="U815" s="170">
        <f>Inputs!U$46</f>
        <v>25</v>
      </c>
      <c r="V815" s="170">
        <f>Inputs!V$46</f>
        <v>25</v>
      </c>
      <c r="W815" s="170">
        <f>Inputs!W$46</f>
        <v>25</v>
      </c>
      <c r="X815" s="170">
        <f>Inputs!X$46</f>
        <v>25</v>
      </c>
      <c r="Y815" s="170">
        <f>Inputs!Y$46</f>
        <v>25</v>
      </c>
      <c r="Z815" s="170">
        <f>Inputs!Z$46</f>
        <v>25</v>
      </c>
      <c r="AA815" s="170">
        <f>Inputs!AA$46</f>
        <v>25</v>
      </c>
      <c r="AB815" s="170">
        <f>Inputs!AB$46</f>
        <v>25</v>
      </c>
      <c r="AC815" s="170">
        <f>Inputs!AC$46</f>
        <v>25</v>
      </c>
      <c r="AD815" s="170">
        <f>Inputs!AD$46</f>
        <v>25</v>
      </c>
      <c r="AE815" s="170">
        <f>Inputs!AE$46</f>
        <v>25</v>
      </c>
      <c r="AF815" s="170">
        <f>Inputs!AF$46</f>
        <v>25</v>
      </c>
      <c r="AG815" s="170">
        <f>Inputs!AG$46</f>
        <v>25</v>
      </c>
      <c r="AH815" s="170">
        <f>Inputs!AH$46</f>
        <v>25</v>
      </c>
      <c r="AI815" s="170">
        <f>Inputs!AI$46</f>
        <v>25</v>
      </c>
      <c r="AJ815" s="170">
        <f>Inputs!AJ$46</f>
        <v>25</v>
      </c>
      <c r="AK815" s="170">
        <f>Inputs!AK$46</f>
        <v>25</v>
      </c>
      <c r="AL815" s="170">
        <f>Inputs!AL$46</f>
        <v>25</v>
      </c>
      <c r="AM815" s="170">
        <f>Inputs!AM$46</f>
        <v>25</v>
      </c>
      <c r="AN815" s="146"/>
    </row>
    <row r="816" spans="2:40" outlineLevel="1">
      <c r="J816" s="167"/>
      <c r="K816" s="167"/>
      <c r="L816" s="167"/>
      <c r="M816" s="167"/>
      <c r="N816" s="167"/>
      <c r="O816" s="167"/>
      <c r="P816" s="167"/>
      <c r="Q816" s="167"/>
      <c r="R816" s="167"/>
      <c r="S816" s="167"/>
      <c r="T816" s="167"/>
      <c r="U816" s="167"/>
      <c r="V816" s="167"/>
      <c r="W816" s="167"/>
      <c r="X816" s="167"/>
      <c r="Y816" s="167"/>
      <c r="Z816" s="167"/>
      <c r="AA816" s="167"/>
      <c r="AB816" s="167"/>
      <c r="AC816" s="167"/>
      <c r="AD816" s="167"/>
      <c r="AE816" s="167"/>
      <c r="AF816" s="167"/>
      <c r="AG816" s="167"/>
      <c r="AH816" s="167"/>
      <c r="AI816" s="167"/>
      <c r="AJ816" s="167"/>
      <c r="AK816" s="167"/>
      <c r="AL816" s="167"/>
      <c r="AM816" s="167"/>
    </row>
    <row r="817" spans="2:39" outlineLevel="1">
      <c r="E817" s="153" t="s">
        <v>333</v>
      </c>
      <c r="F817" s="154"/>
      <c r="G817" s="154" t="s">
        <v>160</v>
      </c>
      <c r="H817" s="153"/>
      <c r="I817" s="153"/>
      <c r="J817" s="162">
        <f>J807 * ( (J811 / 100 * J813 / 100 ) / (J814 / 100 ) ) * (1 / ( 1 - J815 / 100 ) - 1 )</f>
        <v>0</v>
      </c>
      <c r="K817" s="162">
        <f t="shared" ref="K817:M817" si="895">K807 * ( (K811 / 100 * K813 / 100 ) / (K814 / 100 ) ) * (1 / ( 1 - K815 / 100 ) - 1 )</f>
        <v>0</v>
      </c>
      <c r="L817" s="162">
        <f t="shared" si="895"/>
        <v>0</v>
      </c>
      <c r="M817" s="162">
        <f t="shared" si="895"/>
        <v>0</v>
      </c>
      <c r="N817" s="162">
        <f>N807 * ( (N811 / 100 * N813 / 100 ) / (N814 / 100 ) ) * (1 / ( 1 - N815 / 100 ) - 1 )</f>
        <v>0</v>
      </c>
      <c r="O817" s="162">
        <f t="shared" ref="O817:AM817" si="896">O807 * ( (O811 / 100 * O813 / 100 ) / (O814 / 100 ) ) * (1 / ( 1 - O815 / 100 ) - 1 )</f>
        <v>0</v>
      </c>
      <c r="P817" s="162">
        <f t="shared" si="896"/>
        <v>0</v>
      </c>
      <c r="Q817" s="162">
        <f t="shared" si="896"/>
        <v>0</v>
      </c>
      <c r="R817" s="162">
        <f t="shared" si="896"/>
        <v>0</v>
      </c>
      <c r="S817" s="162">
        <f t="shared" si="896"/>
        <v>0</v>
      </c>
      <c r="T817" s="162">
        <f t="shared" si="896"/>
        <v>0</v>
      </c>
      <c r="U817" s="162">
        <f t="shared" si="896"/>
        <v>0</v>
      </c>
      <c r="V817" s="162">
        <f t="shared" si="896"/>
        <v>0</v>
      </c>
      <c r="W817" s="162">
        <f t="shared" si="896"/>
        <v>0</v>
      </c>
      <c r="X817" s="162">
        <f t="shared" si="896"/>
        <v>0</v>
      </c>
      <c r="Y817" s="162">
        <f t="shared" si="896"/>
        <v>0</v>
      </c>
      <c r="Z817" s="162">
        <f t="shared" si="896"/>
        <v>0</v>
      </c>
      <c r="AA817" s="162">
        <f t="shared" si="896"/>
        <v>0</v>
      </c>
      <c r="AB817" s="162">
        <f t="shared" si="896"/>
        <v>0</v>
      </c>
      <c r="AC817" s="162">
        <f t="shared" si="896"/>
        <v>0</v>
      </c>
      <c r="AD817" s="162">
        <f t="shared" si="896"/>
        <v>0</v>
      </c>
      <c r="AE817" s="162">
        <f t="shared" si="896"/>
        <v>0</v>
      </c>
      <c r="AF817" s="162">
        <f t="shared" si="896"/>
        <v>0</v>
      </c>
      <c r="AG817" s="162">
        <f t="shared" si="896"/>
        <v>0</v>
      </c>
      <c r="AH817" s="162">
        <f t="shared" si="896"/>
        <v>0</v>
      </c>
      <c r="AI817" s="162">
        <f t="shared" si="896"/>
        <v>0</v>
      </c>
      <c r="AJ817" s="162">
        <f t="shared" si="896"/>
        <v>0</v>
      </c>
      <c r="AK817" s="162">
        <f t="shared" si="896"/>
        <v>0</v>
      </c>
      <c r="AL817" s="162">
        <f t="shared" si="896"/>
        <v>0</v>
      </c>
      <c r="AM817" s="162">
        <f t="shared" si="896"/>
        <v>0</v>
      </c>
    </row>
    <row r="818" spans="2:39" outlineLevel="1"/>
    <row r="819" spans="2:39" outlineLevel="1">
      <c r="B819" s="157" t="s">
        <v>334</v>
      </c>
    </row>
    <row r="820" spans="2:39" outlineLevel="1"/>
    <row r="821" spans="2:39" outlineLevel="1">
      <c r="E821" s="163" t="str">
        <f>Inputs!E$173</f>
        <v>Enhancement operating expenditure</v>
      </c>
      <c r="F821" s="150"/>
      <c r="G821" s="150" t="str">
        <f>Inputs!G$173</f>
        <v>£m 2022/23p</v>
      </c>
      <c r="H821" s="163"/>
      <c r="I821" s="163"/>
      <c r="J821" s="174">
        <f>Inputs!J$173</f>
        <v>0</v>
      </c>
      <c r="K821" s="174">
        <f>Inputs!K$173</f>
        <v>0</v>
      </c>
      <c r="L821" s="174">
        <f>Inputs!L$173</f>
        <v>0</v>
      </c>
      <c r="M821" s="174">
        <f>Inputs!M$173</f>
        <v>0</v>
      </c>
      <c r="N821" s="174">
        <f>Inputs!N$173</f>
        <v>0</v>
      </c>
      <c r="O821" s="174">
        <f>Inputs!O$173</f>
        <v>0</v>
      </c>
      <c r="P821" s="174">
        <f>Inputs!P$173</f>
        <v>0</v>
      </c>
      <c r="Q821" s="174">
        <f>Inputs!Q$173</f>
        <v>0</v>
      </c>
      <c r="R821" s="174">
        <f>Inputs!R$173</f>
        <v>0</v>
      </c>
      <c r="S821" s="174">
        <f>Inputs!S$173</f>
        <v>0</v>
      </c>
      <c r="T821" s="174">
        <f>Inputs!T$173</f>
        <v>0</v>
      </c>
      <c r="U821" s="174">
        <f>Inputs!U$173</f>
        <v>0</v>
      </c>
      <c r="V821" s="174">
        <f>Inputs!V$173</f>
        <v>0</v>
      </c>
      <c r="W821" s="174">
        <f>Inputs!W$173</f>
        <v>0</v>
      </c>
      <c r="X821" s="174">
        <f>Inputs!X$173</f>
        <v>0</v>
      </c>
      <c r="Y821" s="174">
        <f>Inputs!Y$173</f>
        <v>0</v>
      </c>
      <c r="Z821" s="174">
        <f>Inputs!Z$173</f>
        <v>0</v>
      </c>
      <c r="AA821" s="174">
        <f>Inputs!AA$173</f>
        <v>0</v>
      </c>
      <c r="AB821" s="174">
        <f>Inputs!AB$173</f>
        <v>0</v>
      </c>
      <c r="AC821" s="174">
        <f>Inputs!AC$173</f>
        <v>0</v>
      </c>
      <c r="AD821" s="174">
        <f>Inputs!AD$173</f>
        <v>0</v>
      </c>
      <c r="AE821" s="174">
        <f>Inputs!AE$173</f>
        <v>0</v>
      </c>
      <c r="AF821" s="174">
        <f>Inputs!AF$173</f>
        <v>0</v>
      </c>
      <c r="AG821" s="174">
        <f>Inputs!AG$173</f>
        <v>0</v>
      </c>
      <c r="AH821" s="174">
        <f>Inputs!AH$173</f>
        <v>0</v>
      </c>
      <c r="AI821" s="174">
        <f>Inputs!AI$173</f>
        <v>0</v>
      </c>
      <c r="AJ821" s="174">
        <f>Inputs!AJ$173</f>
        <v>0</v>
      </c>
      <c r="AK821" s="174">
        <f>Inputs!AK$173</f>
        <v>0</v>
      </c>
      <c r="AL821" s="174">
        <f>Inputs!AL$173</f>
        <v>0</v>
      </c>
      <c r="AM821" s="174">
        <f>Inputs!AM$173</f>
        <v>0</v>
      </c>
    </row>
    <row r="822" spans="2:39" outlineLevel="1">
      <c r="E822" s="146" t="str">
        <f>Inputs!E$177</f>
        <v>Enhancement opex efficiency target</v>
      </c>
      <c r="F822" s="146"/>
      <c r="G822" s="147" t="str">
        <f>Inputs!G$177</f>
        <v>%</v>
      </c>
      <c r="H822" s="146"/>
      <c r="I822" s="146"/>
      <c r="J822" s="173">
        <f>Inputs!J$177</f>
        <v>100</v>
      </c>
      <c r="K822" s="173">
        <f>Inputs!K$177</f>
        <v>100</v>
      </c>
      <c r="L822" s="173">
        <f>Inputs!L$177</f>
        <v>100</v>
      </c>
      <c r="M822" s="173">
        <f>Inputs!M$177</f>
        <v>100</v>
      </c>
      <c r="N822" s="173">
        <f>Inputs!N$177</f>
        <v>100</v>
      </c>
      <c r="O822" s="173">
        <f>Inputs!O$177</f>
        <v>100</v>
      </c>
      <c r="P822" s="173">
        <f>Inputs!P$177</f>
        <v>100</v>
      </c>
      <c r="Q822" s="173">
        <f>Inputs!Q$177</f>
        <v>100</v>
      </c>
      <c r="R822" s="173">
        <f>Inputs!R$177</f>
        <v>100</v>
      </c>
      <c r="S822" s="173">
        <f>Inputs!S$177</f>
        <v>100</v>
      </c>
      <c r="T822" s="173">
        <f>Inputs!T$177</f>
        <v>100</v>
      </c>
      <c r="U822" s="173">
        <f>Inputs!U$177</f>
        <v>100</v>
      </c>
      <c r="V822" s="173">
        <f>Inputs!V$177</f>
        <v>100</v>
      </c>
      <c r="W822" s="173">
        <f>Inputs!W$177</f>
        <v>100</v>
      </c>
      <c r="X822" s="173">
        <f>Inputs!X$177</f>
        <v>100</v>
      </c>
      <c r="Y822" s="173">
        <f>Inputs!Y$177</f>
        <v>100</v>
      </c>
      <c r="Z822" s="173">
        <f>Inputs!Z$177</f>
        <v>100</v>
      </c>
      <c r="AA822" s="173">
        <f>Inputs!AA$177</f>
        <v>100</v>
      </c>
      <c r="AB822" s="173">
        <f>Inputs!AB$177</f>
        <v>100</v>
      </c>
      <c r="AC822" s="173">
        <f>Inputs!AC$177</f>
        <v>100</v>
      </c>
      <c r="AD822" s="173">
        <f>Inputs!AD$177</f>
        <v>100</v>
      </c>
      <c r="AE822" s="173">
        <f>Inputs!AE$177</f>
        <v>100</v>
      </c>
      <c r="AF822" s="173">
        <f>Inputs!AF$177</f>
        <v>100</v>
      </c>
      <c r="AG822" s="173">
        <f>Inputs!AG$177</f>
        <v>100</v>
      </c>
      <c r="AH822" s="173">
        <f>Inputs!AH$177</f>
        <v>100</v>
      </c>
      <c r="AI822" s="173">
        <f>Inputs!AI$177</f>
        <v>100</v>
      </c>
      <c r="AJ822" s="173">
        <f>Inputs!AJ$177</f>
        <v>100</v>
      </c>
      <c r="AK822" s="173">
        <f>Inputs!AK$177</f>
        <v>100</v>
      </c>
      <c r="AL822" s="173">
        <f>Inputs!AL$177</f>
        <v>100</v>
      </c>
      <c r="AM822" s="173">
        <f>Inputs!AM$177</f>
        <v>100</v>
      </c>
    </row>
    <row r="823" spans="2:39" outlineLevel="1">
      <c r="E823" s="298" t="s">
        <v>335</v>
      </c>
      <c r="F823" s="299"/>
      <c r="G823" s="299">
        <f>Inputs!G841</f>
        <v>0</v>
      </c>
      <c r="H823" s="298"/>
      <c r="I823" s="298"/>
      <c r="J823" s="162">
        <f t="shared" ref="J823:AM823" si="897">J821 * J822 / 100</f>
        <v>0</v>
      </c>
      <c r="K823" s="162">
        <f t="shared" si="897"/>
        <v>0</v>
      </c>
      <c r="L823" s="162">
        <f t="shared" si="897"/>
        <v>0</v>
      </c>
      <c r="M823" s="162">
        <f t="shared" si="897"/>
        <v>0</v>
      </c>
      <c r="N823" s="162">
        <f t="shared" si="897"/>
        <v>0</v>
      </c>
      <c r="O823" s="162">
        <f t="shared" si="897"/>
        <v>0</v>
      </c>
      <c r="P823" s="162">
        <f t="shared" si="897"/>
        <v>0</v>
      </c>
      <c r="Q823" s="162">
        <f t="shared" si="897"/>
        <v>0</v>
      </c>
      <c r="R823" s="162">
        <f t="shared" si="897"/>
        <v>0</v>
      </c>
      <c r="S823" s="162">
        <f t="shared" si="897"/>
        <v>0</v>
      </c>
      <c r="T823" s="162">
        <f t="shared" si="897"/>
        <v>0</v>
      </c>
      <c r="U823" s="162">
        <f t="shared" si="897"/>
        <v>0</v>
      </c>
      <c r="V823" s="162">
        <f t="shared" si="897"/>
        <v>0</v>
      </c>
      <c r="W823" s="162">
        <f t="shared" si="897"/>
        <v>0</v>
      </c>
      <c r="X823" s="162">
        <f t="shared" si="897"/>
        <v>0</v>
      </c>
      <c r="Y823" s="162">
        <f t="shared" si="897"/>
        <v>0</v>
      </c>
      <c r="Z823" s="162">
        <f t="shared" si="897"/>
        <v>0</v>
      </c>
      <c r="AA823" s="162">
        <f t="shared" si="897"/>
        <v>0</v>
      </c>
      <c r="AB823" s="162">
        <f t="shared" si="897"/>
        <v>0</v>
      </c>
      <c r="AC823" s="162">
        <f t="shared" si="897"/>
        <v>0</v>
      </c>
      <c r="AD823" s="162">
        <f t="shared" si="897"/>
        <v>0</v>
      </c>
      <c r="AE823" s="162">
        <f t="shared" si="897"/>
        <v>0</v>
      </c>
      <c r="AF823" s="162">
        <f t="shared" si="897"/>
        <v>0</v>
      </c>
      <c r="AG823" s="162">
        <f t="shared" si="897"/>
        <v>0</v>
      </c>
      <c r="AH823" s="162">
        <f t="shared" si="897"/>
        <v>0</v>
      </c>
      <c r="AI823" s="162">
        <f t="shared" si="897"/>
        <v>0</v>
      </c>
      <c r="AJ823" s="162">
        <f t="shared" si="897"/>
        <v>0</v>
      </c>
      <c r="AK823" s="162">
        <f t="shared" si="897"/>
        <v>0</v>
      </c>
      <c r="AL823" s="162">
        <f t="shared" si="897"/>
        <v>0</v>
      </c>
      <c r="AM823" s="162">
        <f t="shared" si="897"/>
        <v>0</v>
      </c>
    </row>
    <row r="824" spans="2:39" outlineLevel="1"/>
    <row r="825" spans="2:39" outlineLevel="1">
      <c r="B825" s="157" t="s">
        <v>336</v>
      </c>
    </row>
    <row r="826" spans="2:39" outlineLevel="1"/>
    <row r="827" spans="2:39" outlineLevel="1">
      <c r="E827" s="110" t="s">
        <v>337</v>
      </c>
      <c r="G827" s="111" t="s">
        <v>160</v>
      </c>
      <c r="J827" s="158">
        <f>J823+J817+J807+J793</f>
        <v>0</v>
      </c>
      <c r="K827" s="158">
        <f t="shared" ref="K827:AM827" si="898">K823+K817+K807+K793</f>
        <v>0</v>
      </c>
      <c r="L827" s="158">
        <f t="shared" si="898"/>
        <v>0</v>
      </c>
      <c r="M827" s="158">
        <f t="shared" si="898"/>
        <v>0</v>
      </c>
      <c r="N827" s="158">
        <f t="shared" si="898"/>
        <v>0</v>
      </c>
      <c r="O827" s="158">
        <f t="shared" si="898"/>
        <v>0</v>
      </c>
      <c r="P827" s="158">
        <f t="shared" si="898"/>
        <v>0</v>
      </c>
      <c r="Q827" s="158">
        <f t="shared" si="898"/>
        <v>0</v>
      </c>
      <c r="R827" s="158">
        <f t="shared" si="898"/>
        <v>0</v>
      </c>
      <c r="S827" s="158">
        <f t="shared" si="898"/>
        <v>0</v>
      </c>
      <c r="T827" s="158">
        <f t="shared" si="898"/>
        <v>0</v>
      </c>
      <c r="U827" s="158">
        <f t="shared" si="898"/>
        <v>0</v>
      </c>
      <c r="V827" s="158">
        <f t="shared" si="898"/>
        <v>0</v>
      </c>
      <c r="W827" s="158">
        <f t="shared" si="898"/>
        <v>0</v>
      </c>
      <c r="X827" s="158">
        <f t="shared" si="898"/>
        <v>0</v>
      </c>
      <c r="Y827" s="158">
        <f t="shared" si="898"/>
        <v>0</v>
      </c>
      <c r="Z827" s="158">
        <f t="shared" si="898"/>
        <v>0</v>
      </c>
      <c r="AA827" s="158">
        <f t="shared" si="898"/>
        <v>0</v>
      </c>
      <c r="AB827" s="158">
        <f t="shared" si="898"/>
        <v>0</v>
      </c>
      <c r="AC827" s="158">
        <f t="shared" si="898"/>
        <v>0</v>
      </c>
      <c r="AD827" s="158">
        <f t="shared" si="898"/>
        <v>0</v>
      </c>
      <c r="AE827" s="158">
        <f t="shared" si="898"/>
        <v>0</v>
      </c>
      <c r="AF827" s="158">
        <f t="shared" si="898"/>
        <v>0</v>
      </c>
      <c r="AG827" s="158">
        <f t="shared" si="898"/>
        <v>0</v>
      </c>
      <c r="AH827" s="158">
        <f t="shared" si="898"/>
        <v>0</v>
      </c>
      <c r="AI827" s="158">
        <f t="shared" si="898"/>
        <v>0</v>
      </c>
      <c r="AJ827" s="158">
        <f t="shared" si="898"/>
        <v>0</v>
      </c>
      <c r="AK827" s="158">
        <f t="shared" si="898"/>
        <v>0</v>
      </c>
      <c r="AL827" s="158">
        <f t="shared" si="898"/>
        <v>0</v>
      </c>
      <c r="AM827" s="158">
        <f t="shared" si="898"/>
        <v>0</v>
      </c>
    </row>
    <row r="828" spans="2:39" outlineLevel="1">
      <c r="E828" s="146" t="str">
        <f>Inputs!E$43</f>
        <v>Multiplier to account for retail margin</v>
      </c>
      <c r="F828" s="147"/>
      <c r="G828" s="147" t="str">
        <f>Inputs!G$43</f>
        <v>n</v>
      </c>
      <c r="H828" s="146"/>
      <c r="I828" s="146"/>
      <c r="J828" s="174">
        <f>Inputs!J$43</f>
        <v>1.01</v>
      </c>
      <c r="K828" s="174">
        <f>Inputs!K$43</f>
        <v>1.01</v>
      </c>
      <c r="L828" s="174">
        <f>Inputs!L$43</f>
        <v>1.01</v>
      </c>
      <c r="M828" s="174">
        <f>Inputs!M$43</f>
        <v>1.01</v>
      </c>
      <c r="N828" s="174">
        <f>Inputs!N$43</f>
        <v>1.01</v>
      </c>
      <c r="O828" s="174">
        <f>Inputs!O$43</f>
        <v>1.01</v>
      </c>
      <c r="P828" s="174">
        <f>Inputs!P$43</f>
        <v>1.01</v>
      </c>
      <c r="Q828" s="174">
        <f>Inputs!Q$43</f>
        <v>1.01</v>
      </c>
      <c r="R828" s="174">
        <f>Inputs!R$43</f>
        <v>1.01</v>
      </c>
      <c r="S828" s="174">
        <f>Inputs!S$43</f>
        <v>1.01</v>
      </c>
      <c r="T828" s="174">
        <f>Inputs!T$43</f>
        <v>1.01</v>
      </c>
      <c r="U828" s="174">
        <f>Inputs!U$43</f>
        <v>1.01</v>
      </c>
      <c r="V828" s="174">
        <f>Inputs!V$43</f>
        <v>1.01</v>
      </c>
      <c r="W828" s="174">
        <f>Inputs!W$43</f>
        <v>1.01</v>
      </c>
      <c r="X828" s="174">
        <f>Inputs!X$43</f>
        <v>1.01</v>
      </c>
      <c r="Y828" s="174">
        <f>Inputs!Y$43</f>
        <v>1.01</v>
      </c>
      <c r="Z828" s="174">
        <f>Inputs!Z$43</f>
        <v>1.01</v>
      </c>
      <c r="AA828" s="174">
        <f>Inputs!AA$43</f>
        <v>1.01</v>
      </c>
      <c r="AB828" s="174">
        <f>Inputs!AB$43</f>
        <v>1.01</v>
      </c>
      <c r="AC828" s="174">
        <f>Inputs!AC$43</f>
        <v>1.01</v>
      </c>
      <c r="AD828" s="174">
        <f>Inputs!AD$43</f>
        <v>1.01</v>
      </c>
      <c r="AE828" s="174">
        <f>Inputs!AE$43</f>
        <v>1.01</v>
      </c>
      <c r="AF828" s="174">
        <f>Inputs!AF$43</f>
        <v>1.01</v>
      </c>
      <c r="AG828" s="174">
        <f>Inputs!AG$43</f>
        <v>1.01</v>
      </c>
      <c r="AH828" s="174">
        <f>Inputs!AH$43</f>
        <v>1.01</v>
      </c>
      <c r="AI828" s="174">
        <f>Inputs!AI$43</f>
        <v>1.01</v>
      </c>
      <c r="AJ828" s="174">
        <f>Inputs!AJ$43</f>
        <v>1.01</v>
      </c>
      <c r="AK828" s="174">
        <f>Inputs!AK$43</f>
        <v>1.01</v>
      </c>
      <c r="AL828" s="174">
        <f>Inputs!AL$43</f>
        <v>1.01</v>
      </c>
      <c r="AM828" s="174">
        <f>Inputs!AM$43</f>
        <v>1.01</v>
      </c>
    </row>
    <row r="829" spans="2:39" outlineLevel="1">
      <c r="E829" s="153" t="s">
        <v>338</v>
      </c>
      <c r="F829" s="154"/>
      <c r="G829" s="154" t="s">
        <v>160</v>
      </c>
      <c r="H829" s="153"/>
      <c r="I829" s="153"/>
      <c r="J829" s="162">
        <f>( J827 * J828 ) - J827</f>
        <v>0</v>
      </c>
      <c r="K829" s="162">
        <f t="shared" ref="K829:AM829" si="899">( K827 * K828 ) - K827</f>
        <v>0</v>
      </c>
      <c r="L829" s="162">
        <f t="shared" si="899"/>
        <v>0</v>
      </c>
      <c r="M829" s="162">
        <f t="shared" si="899"/>
        <v>0</v>
      </c>
      <c r="N829" s="162">
        <f t="shared" si="899"/>
        <v>0</v>
      </c>
      <c r="O829" s="162">
        <f t="shared" si="899"/>
        <v>0</v>
      </c>
      <c r="P829" s="162">
        <f t="shared" si="899"/>
        <v>0</v>
      </c>
      <c r="Q829" s="162">
        <f t="shared" si="899"/>
        <v>0</v>
      </c>
      <c r="R829" s="162">
        <f t="shared" si="899"/>
        <v>0</v>
      </c>
      <c r="S829" s="162">
        <f t="shared" si="899"/>
        <v>0</v>
      </c>
      <c r="T829" s="162">
        <f t="shared" si="899"/>
        <v>0</v>
      </c>
      <c r="U829" s="162">
        <f t="shared" si="899"/>
        <v>0</v>
      </c>
      <c r="V829" s="162">
        <f t="shared" si="899"/>
        <v>0</v>
      </c>
      <c r="W829" s="162">
        <f t="shared" si="899"/>
        <v>0</v>
      </c>
      <c r="X829" s="162">
        <f t="shared" si="899"/>
        <v>0</v>
      </c>
      <c r="Y829" s="162">
        <f t="shared" si="899"/>
        <v>0</v>
      </c>
      <c r="Z829" s="162">
        <f t="shared" si="899"/>
        <v>0</v>
      </c>
      <c r="AA829" s="162">
        <f t="shared" si="899"/>
        <v>0</v>
      </c>
      <c r="AB829" s="162">
        <f t="shared" si="899"/>
        <v>0</v>
      </c>
      <c r="AC829" s="162">
        <f t="shared" si="899"/>
        <v>0</v>
      </c>
      <c r="AD829" s="162">
        <f t="shared" si="899"/>
        <v>0</v>
      </c>
      <c r="AE829" s="162">
        <f t="shared" si="899"/>
        <v>0</v>
      </c>
      <c r="AF829" s="162">
        <f t="shared" si="899"/>
        <v>0</v>
      </c>
      <c r="AG829" s="162">
        <f t="shared" si="899"/>
        <v>0</v>
      </c>
      <c r="AH829" s="162">
        <f t="shared" si="899"/>
        <v>0</v>
      </c>
      <c r="AI829" s="162">
        <f t="shared" si="899"/>
        <v>0</v>
      </c>
      <c r="AJ829" s="162">
        <f t="shared" si="899"/>
        <v>0</v>
      </c>
      <c r="AK829" s="162">
        <f t="shared" si="899"/>
        <v>0</v>
      </c>
      <c r="AL829" s="162">
        <f t="shared" si="899"/>
        <v>0</v>
      </c>
      <c r="AM829" s="162">
        <f t="shared" si="899"/>
        <v>0</v>
      </c>
    </row>
    <row r="830" spans="2:39" outlineLevel="1"/>
    <row r="831" spans="2:39" outlineLevel="1">
      <c r="B831" s="157" t="s">
        <v>339</v>
      </c>
    </row>
    <row r="832" spans="2:39" outlineLevel="1">
      <c r="E832" s="148" t="str">
        <f>E823</f>
        <v>Enhancement operating expenditure (post efficiency)</v>
      </c>
      <c r="F832" s="159"/>
      <c r="G832" s="159">
        <f t="shared" ref="G832" si="900">G823</f>
        <v>0</v>
      </c>
      <c r="H832" s="148"/>
      <c r="I832" s="148"/>
      <c r="J832" s="158">
        <f t="shared" ref="J832:AM832" si="901">J823</f>
        <v>0</v>
      </c>
      <c r="K832" s="158">
        <f t="shared" si="901"/>
        <v>0</v>
      </c>
      <c r="L832" s="158">
        <f t="shared" si="901"/>
        <v>0</v>
      </c>
      <c r="M832" s="158">
        <f t="shared" si="901"/>
        <v>0</v>
      </c>
      <c r="N832" s="158">
        <f t="shared" si="901"/>
        <v>0</v>
      </c>
      <c r="O832" s="158">
        <f t="shared" si="901"/>
        <v>0</v>
      </c>
      <c r="P832" s="158">
        <f t="shared" si="901"/>
        <v>0</v>
      </c>
      <c r="Q832" s="158">
        <f t="shared" si="901"/>
        <v>0</v>
      </c>
      <c r="R832" s="158">
        <f t="shared" si="901"/>
        <v>0</v>
      </c>
      <c r="S832" s="158">
        <f t="shared" si="901"/>
        <v>0</v>
      </c>
      <c r="T832" s="158">
        <f t="shared" si="901"/>
        <v>0</v>
      </c>
      <c r="U832" s="158">
        <f t="shared" si="901"/>
        <v>0</v>
      </c>
      <c r="V832" s="158">
        <f t="shared" si="901"/>
        <v>0</v>
      </c>
      <c r="W832" s="158">
        <f t="shared" si="901"/>
        <v>0</v>
      </c>
      <c r="X832" s="158">
        <f t="shared" si="901"/>
        <v>0</v>
      </c>
      <c r="Y832" s="158">
        <f t="shared" si="901"/>
        <v>0</v>
      </c>
      <c r="Z832" s="158">
        <f t="shared" si="901"/>
        <v>0</v>
      </c>
      <c r="AA832" s="158">
        <f t="shared" si="901"/>
        <v>0</v>
      </c>
      <c r="AB832" s="158">
        <f t="shared" si="901"/>
        <v>0</v>
      </c>
      <c r="AC832" s="158">
        <f t="shared" si="901"/>
        <v>0</v>
      </c>
      <c r="AD832" s="158">
        <f t="shared" si="901"/>
        <v>0</v>
      </c>
      <c r="AE832" s="158">
        <f t="shared" si="901"/>
        <v>0</v>
      </c>
      <c r="AF832" s="158">
        <f t="shared" si="901"/>
        <v>0</v>
      </c>
      <c r="AG832" s="158">
        <f t="shared" si="901"/>
        <v>0</v>
      </c>
      <c r="AH832" s="158">
        <f t="shared" si="901"/>
        <v>0</v>
      </c>
      <c r="AI832" s="158">
        <f t="shared" si="901"/>
        <v>0</v>
      </c>
      <c r="AJ832" s="158">
        <f t="shared" si="901"/>
        <v>0</v>
      </c>
      <c r="AK832" s="158">
        <f t="shared" si="901"/>
        <v>0</v>
      </c>
      <c r="AL832" s="158">
        <f t="shared" si="901"/>
        <v>0</v>
      </c>
      <c r="AM832" s="158">
        <f t="shared" si="901"/>
        <v>0</v>
      </c>
    </row>
    <row r="833" spans="2:39" outlineLevel="1">
      <c r="E833" s="110" t="str">
        <f>E793</f>
        <v>Total draw down charges</v>
      </c>
      <c r="G833" s="111" t="str">
        <f t="shared" ref="G833" si="902">G793</f>
        <v>£m 2022/23p</v>
      </c>
      <c r="J833" s="158">
        <f t="shared" ref="J833:AM833" si="903">J793</f>
        <v>0</v>
      </c>
      <c r="K833" s="158">
        <f t="shared" si="903"/>
        <v>0</v>
      </c>
      <c r="L833" s="158">
        <f t="shared" si="903"/>
        <v>0</v>
      </c>
      <c r="M833" s="158">
        <f t="shared" si="903"/>
        <v>0</v>
      </c>
      <c r="N833" s="158">
        <f t="shared" si="903"/>
        <v>0</v>
      </c>
      <c r="O833" s="158">
        <f t="shared" si="903"/>
        <v>0</v>
      </c>
      <c r="P833" s="158">
        <f t="shared" si="903"/>
        <v>0</v>
      </c>
      <c r="Q833" s="158">
        <f t="shared" si="903"/>
        <v>0</v>
      </c>
      <c r="R833" s="158">
        <f t="shared" si="903"/>
        <v>0</v>
      </c>
      <c r="S833" s="158">
        <f t="shared" si="903"/>
        <v>0</v>
      </c>
      <c r="T833" s="158">
        <f t="shared" si="903"/>
        <v>0</v>
      </c>
      <c r="U833" s="158">
        <f t="shared" si="903"/>
        <v>0</v>
      </c>
      <c r="V833" s="158">
        <f t="shared" si="903"/>
        <v>0</v>
      </c>
      <c r="W833" s="158">
        <f t="shared" si="903"/>
        <v>0</v>
      </c>
      <c r="X833" s="158">
        <f t="shared" si="903"/>
        <v>0</v>
      </c>
      <c r="Y833" s="158">
        <f t="shared" si="903"/>
        <v>0</v>
      </c>
      <c r="Z833" s="158">
        <f t="shared" si="903"/>
        <v>0</v>
      </c>
      <c r="AA833" s="158">
        <f t="shared" si="903"/>
        <v>0</v>
      </c>
      <c r="AB833" s="158">
        <f t="shared" si="903"/>
        <v>0</v>
      </c>
      <c r="AC833" s="158">
        <f t="shared" si="903"/>
        <v>0</v>
      </c>
      <c r="AD833" s="158">
        <f t="shared" si="903"/>
        <v>0</v>
      </c>
      <c r="AE833" s="158">
        <f t="shared" si="903"/>
        <v>0</v>
      </c>
      <c r="AF833" s="158">
        <f t="shared" si="903"/>
        <v>0</v>
      </c>
      <c r="AG833" s="158">
        <f t="shared" si="903"/>
        <v>0</v>
      </c>
      <c r="AH833" s="158">
        <f t="shared" si="903"/>
        <v>0</v>
      </c>
      <c r="AI833" s="158">
        <f t="shared" si="903"/>
        <v>0</v>
      </c>
      <c r="AJ833" s="158">
        <f t="shared" si="903"/>
        <v>0</v>
      </c>
      <c r="AK833" s="158">
        <f t="shared" si="903"/>
        <v>0</v>
      </c>
      <c r="AL833" s="158">
        <f t="shared" si="903"/>
        <v>0</v>
      </c>
      <c r="AM833" s="158">
        <f t="shared" si="903"/>
        <v>0</v>
      </c>
    </row>
    <row r="834" spans="2:39" outlineLevel="1">
      <c r="E834" s="110" t="str">
        <f>E807</f>
        <v>Allowed return on capital</v>
      </c>
      <c r="G834" s="111" t="str">
        <f t="shared" ref="G834" si="904">G807</f>
        <v>£m 2022/23p</v>
      </c>
      <c r="J834" s="158">
        <f t="shared" ref="J834:AM834" si="905">J807</f>
        <v>0</v>
      </c>
      <c r="K834" s="158">
        <f t="shared" si="905"/>
        <v>0</v>
      </c>
      <c r="L834" s="158">
        <f t="shared" si="905"/>
        <v>0</v>
      </c>
      <c r="M834" s="158">
        <f t="shared" si="905"/>
        <v>0</v>
      </c>
      <c r="N834" s="158">
        <f t="shared" si="905"/>
        <v>0</v>
      </c>
      <c r="O834" s="158">
        <f t="shared" si="905"/>
        <v>0</v>
      </c>
      <c r="P834" s="158">
        <f t="shared" si="905"/>
        <v>0</v>
      </c>
      <c r="Q834" s="158">
        <f t="shared" si="905"/>
        <v>0</v>
      </c>
      <c r="R834" s="158">
        <f t="shared" si="905"/>
        <v>0</v>
      </c>
      <c r="S834" s="158">
        <f t="shared" si="905"/>
        <v>0</v>
      </c>
      <c r="T834" s="158">
        <f t="shared" si="905"/>
        <v>0</v>
      </c>
      <c r="U834" s="158">
        <f t="shared" si="905"/>
        <v>0</v>
      </c>
      <c r="V834" s="158">
        <f t="shared" si="905"/>
        <v>0</v>
      </c>
      <c r="W834" s="158">
        <f t="shared" si="905"/>
        <v>0</v>
      </c>
      <c r="X834" s="158">
        <f t="shared" si="905"/>
        <v>0</v>
      </c>
      <c r="Y834" s="158">
        <f t="shared" si="905"/>
        <v>0</v>
      </c>
      <c r="Z834" s="158">
        <f t="shared" si="905"/>
        <v>0</v>
      </c>
      <c r="AA834" s="158">
        <f t="shared" si="905"/>
        <v>0</v>
      </c>
      <c r="AB834" s="158">
        <f t="shared" si="905"/>
        <v>0</v>
      </c>
      <c r="AC834" s="158">
        <f t="shared" si="905"/>
        <v>0</v>
      </c>
      <c r="AD834" s="158">
        <f t="shared" si="905"/>
        <v>0</v>
      </c>
      <c r="AE834" s="158">
        <f t="shared" si="905"/>
        <v>0</v>
      </c>
      <c r="AF834" s="158">
        <f t="shared" si="905"/>
        <v>0</v>
      </c>
      <c r="AG834" s="158">
        <f t="shared" si="905"/>
        <v>0</v>
      </c>
      <c r="AH834" s="158">
        <f t="shared" si="905"/>
        <v>0</v>
      </c>
      <c r="AI834" s="158">
        <f t="shared" si="905"/>
        <v>0</v>
      </c>
      <c r="AJ834" s="158">
        <f t="shared" si="905"/>
        <v>0</v>
      </c>
      <c r="AK834" s="158">
        <f t="shared" si="905"/>
        <v>0</v>
      </c>
      <c r="AL834" s="158">
        <f t="shared" si="905"/>
        <v>0</v>
      </c>
      <c r="AM834" s="158">
        <f t="shared" si="905"/>
        <v>0</v>
      </c>
    </row>
    <row r="835" spans="2:39" outlineLevel="1">
      <c r="E835" s="110" t="str">
        <f>E817</f>
        <v>Allowed Tax</v>
      </c>
      <c r="G835" s="111" t="str">
        <f>G817</f>
        <v>£m 2022/23p</v>
      </c>
      <c r="J835" s="158">
        <f>J817</f>
        <v>0</v>
      </c>
      <c r="K835" s="158">
        <f t="shared" ref="K835:AM835" si="906">K817</f>
        <v>0</v>
      </c>
      <c r="L835" s="158">
        <f t="shared" si="906"/>
        <v>0</v>
      </c>
      <c r="M835" s="158">
        <f t="shared" si="906"/>
        <v>0</v>
      </c>
      <c r="N835" s="158">
        <f t="shared" si="906"/>
        <v>0</v>
      </c>
      <c r="O835" s="158">
        <f t="shared" si="906"/>
        <v>0</v>
      </c>
      <c r="P835" s="158">
        <f t="shared" si="906"/>
        <v>0</v>
      </c>
      <c r="Q835" s="158">
        <f t="shared" si="906"/>
        <v>0</v>
      </c>
      <c r="R835" s="158">
        <f t="shared" si="906"/>
        <v>0</v>
      </c>
      <c r="S835" s="158">
        <f t="shared" si="906"/>
        <v>0</v>
      </c>
      <c r="T835" s="158">
        <f t="shared" si="906"/>
        <v>0</v>
      </c>
      <c r="U835" s="158">
        <f t="shared" si="906"/>
        <v>0</v>
      </c>
      <c r="V835" s="158">
        <f t="shared" si="906"/>
        <v>0</v>
      </c>
      <c r="W835" s="158">
        <f t="shared" si="906"/>
        <v>0</v>
      </c>
      <c r="X835" s="158">
        <f t="shared" si="906"/>
        <v>0</v>
      </c>
      <c r="Y835" s="158">
        <f t="shared" si="906"/>
        <v>0</v>
      </c>
      <c r="Z835" s="158">
        <f t="shared" si="906"/>
        <v>0</v>
      </c>
      <c r="AA835" s="158">
        <f t="shared" si="906"/>
        <v>0</v>
      </c>
      <c r="AB835" s="158">
        <f t="shared" si="906"/>
        <v>0</v>
      </c>
      <c r="AC835" s="158">
        <f t="shared" si="906"/>
        <v>0</v>
      </c>
      <c r="AD835" s="158">
        <f t="shared" si="906"/>
        <v>0</v>
      </c>
      <c r="AE835" s="158">
        <f t="shared" si="906"/>
        <v>0</v>
      </c>
      <c r="AF835" s="158">
        <f t="shared" si="906"/>
        <v>0</v>
      </c>
      <c r="AG835" s="158">
        <f t="shared" si="906"/>
        <v>0</v>
      </c>
      <c r="AH835" s="158">
        <f t="shared" si="906"/>
        <v>0</v>
      </c>
      <c r="AI835" s="158">
        <f t="shared" si="906"/>
        <v>0</v>
      </c>
      <c r="AJ835" s="158">
        <f t="shared" si="906"/>
        <v>0</v>
      </c>
      <c r="AK835" s="158">
        <f t="shared" si="906"/>
        <v>0</v>
      </c>
      <c r="AL835" s="158">
        <f t="shared" si="906"/>
        <v>0</v>
      </c>
      <c r="AM835" s="158">
        <f t="shared" si="906"/>
        <v>0</v>
      </c>
    </row>
    <row r="836" spans="2:39" outlineLevel="1">
      <c r="E836" s="110" t="str">
        <f>E829</f>
        <v>Allowed retail margin</v>
      </c>
      <c r="F836" s="110"/>
      <c r="G836" s="111" t="str">
        <f t="shared" ref="G836" si="907">G829</f>
        <v>£m 2022/23p</v>
      </c>
      <c r="J836" s="158">
        <f t="shared" ref="J836:AM836" si="908">J829</f>
        <v>0</v>
      </c>
      <c r="K836" s="158">
        <f t="shared" si="908"/>
        <v>0</v>
      </c>
      <c r="L836" s="158">
        <f t="shared" si="908"/>
        <v>0</v>
      </c>
      <c r="M836" s="158">
        <f t="shared" si="908"/>
        <v>0</v>
      </c>
      <c r="N836" s="158">
        <f t="shared" si="908"/>
        <v>0</v>
      </c>
      <c r="O836" s="158">
        <f t="shared" si="908"/>
        <v>0</v>
      </c>
      <c r="P836" s="158">
        <f t="shared" si="908"/>
        <v>0</v>
      </c>
      <c r="Q836" s="158">
        <f t="shared" si="908"/>
        <v>0</v>
      </c>
      <c r="R836" s="158">
        <f t="shared" si="908"/>
        <v>0</v>
      </c>
      <c r="S836" s="158">
        <f t="shared" si="908"/>
        <v>0</v>
      </c>
      <c r="T836" s="158">
        <f t="shared" si="908"/>
        <v>0</v>
      </c>
      <c r="U836" s="158">
        <f t="shared" si="908"/>
        <v>0</v>
      </c>
      <c r="V836" s="158">
        <f t="shared" si="908"/>
        <v>0</v>
      </c>
      <c r="W836" s="158">
        <f t="shared" si="908"/>
        <v>0</v>
      </c>
      <c r="X836" s="158">
        <f t="shared" si="908"/>
        <v>0</v>
      </c>
      <c r="Y836" s="158">
        <f t="shared" si="908"/>
        <v>0</v>
      </c>
      <c r="Z836" s="158">
        <f t="shared" si="908"/>
        <v>0</v>
      </c>
      <c r="AA836" s="158">
        <f t="shared" si="908"/>
        <v>0</v>
      </c>
      <c r="AB836" s="158">
        <f t="shared" si="908"/>
        <v>0</v>
      </c>
      <c r="AC836" s="158">
        <f t="shared" si="908"/>
        <v>0</v>
      </c>
      <c r="AD836" s="158">
        <f t="shared" si="908"/>
        <v>0</v>
      </c>
      <c r="AE836" s="158">
        <f t="shared" si="908"/>
        <v>0</v>
      </c>
      <c r="AF836" s="158">
        <f t="shared" si="908"/>
        <v>0</v>
      </c>
      <c r="AG836" s="158">
        <f t="shared" si="908"/>
        <v>0</v>
      </c>
      <c r="AH836" s="158">
        <f t="shared" si="908"/>
        <v>0</v>
      </c>
      <c r="AI836" s="158">
        <f t="shared" si="908"/>
        <v>0</v>
      </c>
      <c r="AJ836" s="158">
        <f t="shared" si="908"/>
        <v>0</v>
      </c>
      <c r="AK836" s="158">
        <f t="shared" si="908"/>
        <v>0</v>
      </c>
      <c r="AL836" s="158">
        <f t="shared" si="908"/>
        <v>0</v>
      </c>
      <c r="AM836" s="158">
        <f t="shared" si="908"/>
        <v>0</v>
      </c>
    </row>
    <row r="837" spans="2:39" outlineLevel="1">
      <c r="E837" s="153" t="s">
        <v>340</v>
      </c>
      <c r="F837" s="154"/>
      <c r="G837" s="154" t="s">
        <v>160</v>
      </c>
      <c r="H837" s="153"/>
      <c r="I837" s="153"/>
      <c r="J837" s="164">
        <f>SUM(J832:J836)</f>
        <v>0</v>
      </c>
      <c r="K837" s="164">
        <f t="shared" ref="K837:AM837" si="909">SUM(K832:K836)</f>
        <v>0</v>
      </c>
      <c r="L837" s="164">
        <f t="shared" si="909"/>
        <v>0</v>
      </c>
      <c r="M837" s="164">
        <f t="shared" si="909"/>
        <v>0</v>
      </c>
      <c r="N837" s="164">
        <f t="shared" si="909"/>
        <v>0</v>
      </c>
      <c r="O837" s="164">
        <f t="shared" si="909"/>
        <v>0</v>
      </c>
      <c r="P837" s="164">
        <f t="shared" si="909"/>
        <v>0</v>
      </c>
      <c r="Q837" s="164">
        <f t="shared" si="909"/>
        <v>0</v>
      </c>
      <c r="R837" s="164">
        <f t="shared" si="909"/>
        <v>0</v>
      </c>
      <c r="S837" s="164">
        <f t="shared" si="909"/>
        <v>0</v>
      </c>
      <c r="T837" s="164">
        <f t="shared" si="909"/>
        <v>0</v>
      </c>
      <c r="U837" s="164">
        <f t="shared" si="909"/>
        <v>0</v>
      </c>
      <c r="V837" s="164">
        <f t="shared" si="909"/>
        <v>0</v>
      </c>
      <c r="W837" s="164">
        <f t="shared" si="909"/>
        <v>0</v>
      </c>
      <c r="X837" s="164">
        <f t="shared" si="909"/>
        <v>0</v>
      </c>
      <c r="Y837" s="164">
        <f t="shared" si="909"/>
        <v>0</v>
      </c>
      <c r="Z837" s="164">
        <f t="shared" si="909"/>
        <v>0</v>
      </c>
      <c r="AA837" s="164">
        <f t="shared" si="909"/>
        <v>0</v>
      </c>
      <c r="AB837" s="164">
        <f t="shared" si="909"/>
        <v>0</v>
      </c>
      <c r="AC837" s="164">
        <f t="shared" si="909"/>
        <v>0</v>
      </c>
      <c r="AD837" s="164">
        <f t="shared" si="909"/>
        <v>0</v>
      </c>
      <c r="AE837" s="164">
        <f t="shared" si="909"/>
        <v>0</v>
      </c>
      <c r="AF837" s="164">
        <f t="shared" si="909"/>
        <v>0</v>
      </c>
      <c r="AG837" s="164">
        <f t="shared" si="909"/>
        <v>0</v>
      </c>
      <c r="AH837" s="164">
        <f t="shared" si="909"/>
        <v>0</v>
      </c>
      <c r="AI837" s="164">
        <f t="shared" si="909"/>
        <v>0</v>
      </c>
      <c r="AJ837" s="164">
        <f t="shared" si="909"/>
        <v>0</v>
      </c>
      <c r="AK837" s="164">
        <f t="shared" si="909"/>
        <v>0</v>
      </c>
      <c r="AL837" s="164">
        <f t="shared" si="909"/>
        <v>0</v>
      </c>
      <c r="AM837" s="164">
        <f t="shared" si="909"/>
        <v>0</v>
      </c>
    </row>
    <row r="838" spans="2:39" outlineLevel="1"/>
    <row r="839" spans="2:39" outlineLevel="1">
      <c r="B839" s="157" t="s">
        <v>341</v>
      </c>
    </row>
    <row r="840" spans="2:39" outlineLevel="1"/>
    <row r="841" spans="2:39" outlineLevel="1">
      <c r="E841" s="110" t="str">
        <f>E$95</f>
        <v>Total new allowed revenue</v>
      </c>
      <c r="F841" s="110"/>
      <c r="G841" s="111" t="str">
        <f>G$95</f>
        <v>£m 2022/23p</v>
      </c>
      <c r="J841" s="158">
        <f>J837</f>
        <v>0</v>
      </c>
      <c r="K841" s="158">
        <f t="shared" ref="K841:AM841" si="910">K837</f>
        <v>0</v>
      </c>
      <c r="L841" s="158">
        <f t="shared" si="910"/>
        <v>0</v>
      </c>
      <c r="M841" s="158">
        <f t="shared" si="910"/>
        <v>0</v>
      </c>
      <c r="N841" s="158">
        <f t="shared" si="910"/>
        <v>0</v>
      </c>
      <c r="O841" s="158">
        <f t="shared" si="910"/>
        <v>0</v>
      </c>
      <c r="P841" s="158">
        <f t="shared" si="910"/>
        <v>0</v>
      </c>
      <c r="Q841" s="158">
        <f t="shared" si="910"/>
        <v>0</v>
      </c>
      <c r="R841" s="158">
        <f t="shared" si="910"/>
        <v>0</v>
      </c>
      <c r="S841" s="158">
        <f t="shared" si="910"/>
        <v>0</v>
      </c>
      <c r="T841" s="158">
        <f t="shared" si="910"/>
        <v>0</v>
      </c>
      <c r="U841" s="158">
        <f t="shared" si="910"/>
        <v>0</v>
      </c>
      <c r="V841" s="158">
        <f t="shared" si="910"/>
        <v>0</v>
      </c>
      <c r="W841" s="158">
        <f t="shared" si="910"/>
        <v>0</v>
      </c>
      <c r="X841" s="158">
        <f t="shared" si="910"/>
        <v>0</v>
      </c>
      <c r="Y841" s="158">
        <f t="shared" si="910"/>
        <v>0</v>
      </c>
      <c r="Z841" s="158">
        <f t="shared" si="910"/>
        <v>0</v>
      </c>
      <c r="AA841" s="158">
        <f t="shared" si="910"/>
        <v>0</v>
      </c>
      <c r="AB841" s="158">
        <f t="shared" si="910"/>
        <v>0</v>
      </c>
      <c r="AC841" s="158">
        <f t="shared" si="910"/>
        <v>0</v>
      </c>
      <c r="AD841" s="158">
        <f t="shared" si="910"/>
        <v>0</v>
      </c>
      <c r="AE841" s="158">
        <f t="shared" si="910"/>
        <v>0</v>
      </c>
      <c r="AF841" s="158">
        <f t="shared" si="910"/>
        <v>0</v>
      </c>
      <c r="AG841" s="158">
        <f t="shared" si="910"/>
        <v>0</v>
      </c>
      <c r="AH841" s="158">
        <f t="shared" si="910"/>
        <v>0</v>
      </c>
      <c r="AI841" s="158">
        <f t="shared" si="910"/>
        <v>0</v>
      </c>
      <c r="AJ841" s="158">
        <f t="shared" si="910"/>
        <v>0</v>
      </c>
      <c r="AK841" s="158">
        <f t="shared" si="910"/>
        <v>0</v>
      </c>
      <c r="AL841" s="158">
        <f t="shared" si="910"/>
        <v>0</v>
      </c>
      <c r="AM841" s="158">
        <f t="shared" si="910"/>
        <v>0</v>
      </c>
    </row>
    <row r="842" spans="2:39" outlineLevel="1">
      <c r="E842" s="146" t="str">
        <f>Inputs!E$181</f>
        <v xml:space="preserve">% wholesale revenue accounted for by non-residential customers </v>
      </c>
      <c r="F842" s="146"/>
      <c r="G842" s="147" t="str">
        <f>Inputs!G$181</f>
        <v>%</v>
      </c>
      <c r="H842" s="146"/>
      <c r="I842" s="146"/>
      <c r="J842" s="173">
        <f>Inputs!J$181</f>
        <v>13.936784491856299</v>
      </c>
      <c r="K842" s="173">
        <f>Inputs!K$181</f>
        <v>18</v>
      </c>
      <c r="L842" s="173">
        <f>Inputs!L$181</f>
        <v>18.899999999999999</v>
      </c>
      <c r="M842" s="173">
        <f>Inputs!M$181</f>
        <v>19.899999999999999</v>
      </c>
      <c r="N842" s="173">
        <f>Inputs!N$181</f>
        <v>19.899999999999999</v>
      </c>
      <c r="O842" s="173">
        <f>Inputs!O$181</f>
        <v>19.899999999999999</v>
      </c>
      <c r="P842" s="173">
        <f>Inputs!P$181</f>
        <v>20</v>
      </c>
      <c r="Q842" s="173">
        <f>Inputs!Q$181</f>
        <v>20</v>
      </c>
      <c r="R842" s="173">
        <f>Inputs!R$181</f>
        <v>19.399999999999999</v>
      </c>
      <c r="S842" s="173">
        <f>Inputs!S$181</f>
        <v>19.399999999999999</v>
      </c>
      <c r="T842" s="173">
        <f>Inputs!T$181</f>
        <v>19.399999999999999</v>
      </c>
      <c r="U842" s="173">
        <f>Inputs!U$181</f>
        <v>19.399999999999999</v>
      </c>
      <c r="V842" s="173">
        <f>Inputs!V$181</f>
        <v>19.399999999999999</v>
      </c>
      <c r="W842" s="173">
        <f>Inputs!W$181</f>
        <v>19.399999999999999</v>
      </c>
      <c r="X842" s="173">
        <f>Inputs!X$181</f>
        <v>19.399999999999999</v>
      </c>
      <c r="Y842" s="173">
        <f>Inputs!Y$181</f>
        <v>19.399999999999999</v>
      </c>
      <c r="Z842" s="173">
        <f>Inputs!Z$181</f>
        <v>19.399999999999999</v>
      </c>
      <c r="AA842" s="173">
        <f>Inputs!AA$181</f>
        <v>19.399999999999999</v>
      </c>
      <c r="AB842" s="173">
        <f>Inputs!AB$181</f>
        <v>19.399999999999999</v>
      </c>
      <c r="AC842" s="173">
        <f>Inputs!AC$181</f>
        <v>19.399999999999999</v>
      </c>
      <c r="AD842" s="173">
        <f>Inputs!AD$181</f>
        <v>19.399999999999999</v>
      </c>
      <c r="AE842" s="173">
        <f>Inputs!AE$181</f>
        <v>19.399999999999999</v>
      </c>
      <c r="AF842" s="173">
        <f>Inputs!AF$181</f>
        <v>19.399999999999999</v>
      </c>
      <c r="AG842" s="173">
        <f>Inputs!AG$181</f>
        <v>19.399999999999999</v>
      </c>
      <c r="AH842" s="173">
        <f>Inputs!AH$181</f>
        <v>19.399999999999999</v>
      </c>
      <c r="AI842" s="173">
        <f>Inputs!AI$181</f>
        <v>19.399999999999999</v>
      </c>
      <c r="AJ842" s="173">
        <f>Inputs!AJ$181</f>
        <v>19.399999999999999</v>
      </c>
      <c r="AK842" s="173">
        <f>Inputs!AK$181</f>
        <v>19.399999999999999</v>
      </c>
      <c r="AL842" s="173">
        <f>Inputs!AL$181</f>
        <v>19.399999999999999</v>
      </c>
      <c r="AM842" s="173">
        <f>Inputs!AM$181</f>
        <v>19.399999999999999</v>
      </c>
    </row>
    <row r="843" spans="2:39" outlineLevel="1">
      <c r="E843" s="146" t="str">
        <f>Inputs!E$180</f>
        <v>Average number of residential billed properties</v>
      </c>
      <c r="F843" s="146"/>
      <c r="G843" s="147" t="str">
        <f>Inputs!G$180</f>
        <v>000s</v>
      </c>
      <c r="H843" s="146"/>
      <c r="I843" s="146"/>
      <c r="J843" s="146">
        <f>Inputs!J$180</f>
        <v>1398.453</v>
      </c>
      <c r="K843" s="146">
        <f>Inputs!K$180</f>
        <v>1417.202</v>
      </c>
      <c r="L843" s="146">
        <f>Inputs!L$180</f>
        <v>1435.7470000000001</v>
      </c>
      <c r="M843" s="146">
        <f>Inputs!M$180</f>
        <v>1443</v>
      </c>
      <c r="N843" s="146">
        <f>Inputs!N$180</f>
        <v>1455.6</v>
      </c>
      <c r="O843" s="146">
        <f>Inputs!O$180</f>
        <v>1467.3000000000002</v>
      </c>
      <c r="P843" s="146">
        <f>Inputs!P$180</f>
        <v>1478.9</v>
      </c>
      <c r="Q843" s="146">
        <f>Inputs!Q$180</f>
        <v>1490.3000000000002</v>
      </c>
      <c r="R843" s="146">
        <f>Inputs!R$180</f>
        <v>1501.6</v>
      </c>
      <c r="S843" s="146">
        <f>Inputs!S$180</f>
        <v>1512.8</v>
      </c>
      <c r="T843" s="146">
        <f>Inputs!T$180</f>
        <v>1524.146</v>
      </c>
      <c r="U843" s="146">
        <f>Inputs!U$180</f>
        <v>1535.5770950000001</v>
      </c>
      <c r="V843" s="146">
        <f>Inputs!V$180</f>
        <v>1547.0939232125002</v>
      </c>
      <c r="W843" s="146">
        <f>Inputs!W$180</f>
        <v>1558.6971276365939</v>
      </c>
      <c r="X843" s="146">
        <f>Inputs!X$180</f>
        <v>1570.3873560938684</v>
      </c>
      <c r="Y843" s="146">
        <f>Inputs!Y$180</f>
        <v>1582.1652612645726</v>
      </c>
      <c r="Z843" s="146">
        <f>Inputs!Z$180</f>
        <v>1594.031500724057</v>
      </c>
      <c r="AA843" s="146">
        <f>Inputs!AA$180</f>
        <v>1605.9867369794874</v>
      </c>
      <c r="AB843" s="146">
        <f>Inputs!AB$180</f>
        <v>1618.0316375068337</v>
      </c>
      <c r="AC843" s="146">
        <f>Inputs!AC$180</f>
        <v>1630.1668747881351</v>
      </c>
      <c r="AD843" s="146">
        <f>Inputs!AD$180</f>
        <v>1642.3931263490463</v>
      </c>
      <c r="AE843" s="146">
        <f>Inputs!AE$180</f>
        <v>1654.7110747966642</v>
      </c>
      <c r="AF843" s="146">
        <f>Inputs!AF$180</f>
        <v>1667.1214078576393</v>
      </c>
      <c r="AG843" s="146">
        <f>Inputs!AG$180</f>
        <v>1679.6248184165718</v>
      </c>
      <c r="AH843" s="146">
        <f>Inputs!AH$180</f>
        <v>1692.2220045546962</v>
      </c>
      <c r="AI843" s="146">
        <f>Inputs!AI$180</f>
        <v>1704.9136695888565</v>
      </c>
      <c r="AJ843" s="146">
        <f>Inputs!AJ$180</f>
        <v>1717.7005221107729</v>
      </c>
      <c r="AK843" s="146">
        <f>Inputs!AK$180</f>
        <v>1730.5832760266037</v>
      </c>
      <c r="AL843" s="146">
        <f>Inputs!AL$180</f>
        <v>1743.5626505968032</v>
      </c>
      <c r="AM843" s="146">
        <f>Inputs!AM$180</f>
        <v>1756.6393704762793</v>
      </c>
    </row>
    <row r="844" spans="2:39" outlineLevel="1">
      <c r="E844" s="110" t="s">
        <v>342</v>
      </c>
      <c r="F844" s="110"/>
      <c r="G844" s="111" t="s">
        <v>160</v>
      </c>
      <c r="J844" s="158">
        <f>J841 * J842 / 100</f>
        <v>0</v>
      </c>
      <c r="K844" s="158">
        <f t="shared" ref="K844:AM844" si="911">K841 * K842 / 100</f>
        <v>0</v>
      </c>
      <c r="L844" s="158">
        <f t="shared" si="911"/>
        <v>0</v>
      </c>
      <c r="M844" s="158">
        <f t="shared" si="911"/>
        <v>0</v>
      </c>
      <c r="N844" s="158">
        <f t="shared" si="911"/>
        <v>0</v>
      </c>
      <c r="O844" s="158">
        <f t="shared" si="911"/>
        <v>0</v>
      </c>
      <c r="P844" s="158">
        <f t="shared" si="911"/>
        <v>0</v>
      </c>
      <c r="Q844" s="158">
        <f t="shared" si="911"/>
        <v>0</v>
      </c>
      <c r="R844" s="158">
        <f t="shared" si="911"/>
        <v>0</v>
      </c>
      <c r="S844" s="158">
        <f t="shared" si="911"/>
        <v>0</v>
      </c>
      <c r="T844" s="158">
        <f t="shared" si="911"/>
        <v>0</v>
      </c>
      <c r="U844" s="158">
        <f t="shared" si="911"/>
        <v>0</v>
      </c>
      <c r="V844" s="158">
        <f t="shared" si="911"/>
        <v>0</v>
      </c>
      <c r="W844" s="158">
        <f t="shared" si="911"/>
        <v>0</v>
      </c>
      <c r="X844" s="158">
        <f t="shared" si="911"/>
        <v>0</v>
      </c>
      <c r="Y844" s="158">
        <f t="shared" si="911"/>
        <v>0</v>
      </c>
      <c r="Z844" s="158">
        <f t="shared" si="911"/>
        <v>0</v>
      </c>
      <c r="AA844" s="158">
        <f t="shared" si="911"/>
        <v>0</v>
      </c>
      <c r="AB844" s="158">
        <f t="shared" si="911"/>
        <v>0</v>
      </c>
      <c r="AC844" s="158">
        <f t="shared" si="911"/>
        <v>0</v>
      </c>
      <c r="AD844" s="158">
        <f t="shared" si="911"/>
        <v>0</v>
      </c>
      <c r="AE844" s="158">
        <f t="shared" si="911"/>
        <v>0</v>
      </c>
      <c r="AF844" s="158">
        <f t="shared" si="911"/>
        <v>0</v>
      </c>
      <c r="AG844" s="158">
        <f t="shared" si="911"/>
        <v>0</v>
      </c>
      <c r="AH844" s="158">
        <f t="shared" si="911"/>
        <v>0</v>
      </c>
      <c r="AI844" s="158">
        <f t="shared" si="911"/>
        <v>0</v>
      </c>
      <c r="AJ844" s="158">
        <f t="shared" si="911"/>
        <v>0</v>
      </c>
      <c r="AK844" s="158">
        <f t="shared" si="911"/>
        <v>0</v>
      </c>
      <c r="AL844" s="158">
        <f t="shared" si="911"/>
        <v>0</v>
      </c>
      <c r="AM844" s="158">
        <f t="shared" si="911"/>
        <v>0</v>
      </c>
    </row>
    <row r="845" spans="2:39" outlineLevel="1">
      <c r="E845" s="110" t="s">
        <v>343</v>
      </c>
      <c r="F845" s="110"/>
      <c r="G845" s="111" t="s">
        <v>160</v>
      </c>
      <c r="J845" s="158">
        <f>J841-J844</f>
        <v>0</v>
      </c>
      <c r="K845" s="158">
        <f t="shared" ref="K845:AM845" si="912">K841-K844</f>
        <v>0</v>
      </c>
      <c r="L845" s="158">
        <f t="shared" si="912"/>
        <v>0</v>
      </c>
      <c r="M845" s="158">
        <f t="shared" si="912"/>
        <v>0</v>
      </c>
      <c r="N845" s="158">
        <f t="shared" si="912"/>
        <v>0</v>
      </c>
      <c r="O845" s="158">
        <f t="shared" si="912"/>
        <v>0</v>
      </c>
      <c r="P845" s="158">
        <f t="shared" si="912"/>
        <v>0</v>
      </c>
      <c r="Q845" s="158">
        <f t="shared" si="912"/>
        <v>0</v>
      </c>
      <c r="R845" s="158">
        <f t="shared" si="912"/>
        <v>0</v>
      </c>
      <c r="S845" s="158">
        <f t="shared" si="912"/>
        <v>0</v>
      </c>
      <c r="T845" s="158">
        <f t="shared" si="912"/>
        <v>0</v>
      </c>
      <c r="U845" s="158">
        <f t="shared" si="912"/>
        <v>0</v>
      </c>
      <c r="V845" s="158">
        <f t="shared" si="912"/>
        <v>0</v>
      </c>
      <c r="W845" s="158">
        <f t="shared" si="912"/>
        <v>0</v>
      </c>
      <c r="X845" s="158">
        <f t="shared" si="912"/>
        <v>0</v>
      </c>
      <c r="Y845" s="158">
        <f t="shared" si="912"/>
        <v>0</v>
      </c>
      <c r="Z845" s="158">
        <f t="shared" si="912"/>
        <v>0</v>
      </c>
      <c r="AA845" s="158">
        <f t="shared" si="912"/>
        <v>0</v>
      </c>
      <c r="AB845" s="158">
        <f t="shared" si="912"/>
        <v>0</v>
      </c>
      <c r="AC845" s="158">
        <f t="shared" si="912"/>
        <v>0</v>
      </c>
      <c r="AD845" s="158">
        <f t="shared" si="912"/>
        <v>0</v>
      </c>
      <c r="AE845" s="158">
        <f t="shared" si="912"/>
        <v>0</v>
      </c>
      <c r="AF845" s="158">
        <f t="shared" si="912"/>
        <v>0</v>
      </c>
      <c r="AG845" s="158">
        <f t="shared" si="912"/>
        <v>0</v>
      </c>
      <c r="AH845" s="158">
        <f t="shared" si="912"/>
        <v>0</v>
      </c>
      <c r="AI845" s="158">
        <f t="shared" si="912"/>
        <v>0</v>
      </c>
      <c r="AJ845" s="158">
        <f t="shared" si="912"/>
        <v>0</v>
      </c>
      <c r="AK845" s="158">
        <f t="shared" si="912"/>
        <v>0</v>
      </c>
      <c r="AL845" s="158">
        <f t="shared" si="912"/>
        <v>0</v>
      </c>
      <c r="AM845" s="158">
        <f t="shared" si="912"/>
        <v>0</v>
      </c>
    </row>
    <row r="846" spans="2:39" outlineLevel="1">
      <c r="E846" s="153" t="s">
        <v>344</v>
      </c>
      <c r="F846" s="153"/>
      <c r="G846" s="154" t="s">
        <v>345</v>
      </c>
      <c r="H846" s="153"/>
      <c r="I846" s="153"/>
      <c r="J846" s="164">
        <f>J845 / J843 * 1000</f>
        <v>0</v>
      </c>
      <c r="K846" s="164">
        <f t="shared" ref="K846:AM846" si="913">K845 / K843 * 1000</f>
        <v>0</v>
      </c>
      <c r="L846" s="164">
        <f t="shared" si="913"/>
        <v>0</v>
      </c>
      <c r="M846" s="164">
        <f t="shared" si="913"/>
        <v>0</v>
      </c>
      <c r="N846" s="164">
        <f t="shared" si="913"/>
        <v>0</v>
      </c>
      <c r="O846" s="164">
        <f t="shared" si="913"/>
        <v>0</v>
      </c>
      <c r="P846" s="164">
        <f t="shared" si="913"/>
        <v>0</v>
      </c>
      <c r="Q846" s="164">
        <f t="shared" si="913"/>
        <v>0</v>
      </c>
      <c r="R846" s="164">
        <f t="shared" si="913"/>
        <v>0</v>
      </c>
      <c r="S846" s="164">
        <f t="shared" si="913"/>
        <v>0</v>
      </c>
      <c r="T846" s="164">
        <f t="shared" si="913"/>
        <v>0</v>
      </c>
      <c r="U846" s="164">
        <f t="shared" si="913"/>
        <v>0</v>
      </c>
      <c r="V846" s="164">
        <f t="shared" si="913"/>
        <v>0</v>
      </c>
      <c r="W846" s="164">
        <f t="shared" si="913"/>
        <v>0</v>
      </c>
      <c r="X846" s="164">
        <f t="shared" si="913"/>
        <v>0</v>
      </c>
      <c r="Y846" s="164">
        <f t="shared" si="913"/>
        <v>0</v>
      </c>
      <c r="Z846" s="164">
        <f t="shared" si="913"/>
        <v>0</v>
      </c>
      <c r="AA846" s="164">
        <f t="shared" si="913"/>
        <v>0</v>
      </c>
      <c r="AB846" s="164">
        <f t="shared" si="913"/>
        <v>0</v>
      </c>
      <c r="AC846" s="164">
        <f t="shared" si="913"/>
        <v>0</v>
      </c>
      <c r="AD846" s="164">
        <f t="shared" si="913"/>
        <v>0</v>
      </c>
      <c r="AE846" s="164">
        <f t="shared" si="913"/>
        <v>0</v>
      </c>
      <c r="AF846" s="164">
        <f t="shared" si="913"/>
        <v>0</v>
      </c>
      <c r="AG846" s="164">
        <f t="shared" si="913"/>
        <v>0</v>
      </c>
      <c r="AH846" s="164">
        <f t="shared" si="913"/>
        <v>0</v>
      </c>
      <c r="AI846" s="164">
        <f t="shared" si="913"/>
        <v>0</v>
      </c>
      <c r="AJ846" s="164">
        <f t="shared" si="913"/>
        <v>0</v>
      </c>
      <c r="AK846" s="164">
        <f t="shared" si="913"/>
        <v>0</v>
      </c>
      <c r="AL846" s="164">
        <f t="shared" si="913"/>
        <v>0</v>
      </c>
      <c r="AM846" s="164">
        <f t="shared" si="913"/>
        <v>0</v>
      </c>
    </row>
    <row r="847" spans="2:39" outlineLevel="1">
      <c r="E847" s="153" t="s">
        <v>346</v>
      </c>
      <c r="G847" s="154" t="s">
        <v>345</v>
      </c>
      <c r="K847" s="164">
        <f t="shared" ref="K847" si="914">K846-J846</f>
        <v>0</v>
      </c>
      <c r="L847" s="164">
        <f t="shared" ref="L847" si="915">L846-K846</f>
        <v>0</v>
      </c>
      <c r="M847" s="164">
        <f t="shared" ref="M847" si="916">M846-L846</f>
        <v>0</v>
      </c>
      <c r="N847" s="164">
        <f t="shared" ref="N847" si="917">N846-M846</f>
        <v>0</v>
      </c>
      <c r="O847" s="164">
        <f>O846-N846</f>
        <v>0</v>
      </c>
      <c r="P847" s="164">
        <f>P846-O846</f>
        <v>0</v>
      </c>
      <c r="Q847" s="164">
        <f>Q846-P846</f>
        <v>0</v>
      </c>
      <c r="R847" s="164">
        <f>R846-Q846</f>
        <v>0</v>
      </c>
      <c r="S847" s="164">
        <f t="shared" ref="S847" si="918">S846-R846</f>
        <v>0</v>
      </c>
      <c r="T847" s="164">
        <f t="shared" ref="T847" si="919">T846-S846</f>
        <v>0</v>
      </c>
      <c r="U847" s="164">
        <f t="shared" ref="U847" si="920">U846-T846</f>
        <v>0</v>
      </c>
      <c r="V847" s="164">
        <f t="shared" ref="V847" si="921">V846-U846</f>
        <v>0</v>
      </c>
      <c r="W847" s="164">
        <f t="shared" ref="W847" si="922">W846-V846</f>
        <v>0</v>
      </c>
      <c r="X847" s="164">
        <f t="shared" ref="X847" si="923">X846-W846</f>
        <v>0</v>
      </c>
      <c r="Y847" s="164">
        <f t="shared" ref="Y847" si="924">Y846-X846</f>
        <v>0</v>
      </c>
      <c r="Z847" s="164">
        <f t="shared" ref="Z847" si="925">Z846-Y846</f>
        <v>0</v>
      </c>
      <c r="AA847" s="164">
        <f t="shared" ref="AA847" si="926">AA846-Z846</f>
        <v>0</v>
      </c>
      <c r="AB847" s="164">
        <f t="shared" ref="AB847" si="927">AB846-AA846</f>
        <v>0</v>
      </c>
      <c r="AC847" s="164">
        <f t="shared" ref="AC847" si="928">AC846-AB846</f>
        <v>0</v>
      </c>
      <c r="AD847" s="164">
        <f t="shared" ref="AD847" si="929">AD846-AC846</f>
        <v>0</v>
      </c>
      <c r="AE847" s="164">
        <f t="shared" ref="AE847" si="930">AE846-AD846</f>
        <v>0</v>
      </c>
      <c r="AF847" s="164">
        <f t="shared" ref="AF847" si="931">AF846-AE846</f>
        <v>0</v>
      </c>
      <c r="AG847" s="164">
        <f t="shared" ref="AG847" si="932">AG846-AF846</f>
        <v>0</v>
      </c>
      <c r="AH847" s="164">
        <f t="shared" ref="AH847" si="933">AH846-AG846</f>
        <v>0</v>
      </c>
      <c r="AI847" s="164">
        <f t="shared" ref="AI847" si="934">AI846-AH846</f>
        <v>0</v>
      </c>
      <c r="AJ847" s="164">
        <f t="shared" ref="AJ847" si="935">AJ846-AI846</f>
        <v>0</v>
      </c>
      <c r="AK847" s="164">
        <f t="shared" ref="AK847" si="936">AK846-AJ846</f>
        <v>0</v>
      </c>
      <c r="AL847" s="164">
        <f t="shared" ref="AL847" si="937">AL846-AK846</f>
        <v>0</v>
      </c>
      <c r="AM847" s="164">
        <f t="shared" ref="AM847" si="938">AM846-AL846</f>
        <v>0</v>
      </c>
    </row>
    <row r="848" spans="2:39" outlineLevel="1">
      <c r="E848" s="153"/>
      <c r="G848" s="154"/>
      <c r="K848" s="164"/>
      <c r="L848" s="164"/>
      <c r="M848" s="164"/>
      <c r="N848" s="164"/>
      <c r="O848" s="164"/>
      <c r="P848" s="164"/>
      <c r="Q848" s="164"/>
      <c r="R848" s="164"/>
      <c r="S848" s="164"/>
      <c r="T848" s="164"/>
      <c r="U848" s="164"/>
      <c r="V848" s="164"/>
      <c r="W848" s="164"/>
      <c r="X848" s="164"/>
      <c r="Y848" s="164"/>
      <c r="Z848" s="164"/>
      <c r="AA848" s="164"/>
      <c r="AB848" s="164"/>
      <c r="AC848" s="164"/>
      <c r="AD848" s="164"/>
      <c r="AE848" s="164"/>
      <c r="AF848" s="164"/>
      <c r="AG848" s="164"/>
      <c r="AH848" s="164"/>
      <c r="AI848" s="164"/>
      <c r="AJ848" s="164"/>
      <c r="AK848" s="164"/>
      <c r="AL848" s="164"/>
      <c r="AM848" s="164"/>
    </row>
    <row r="849" spans="1:41" outlineLevel="1">
      <c r="B849" s="157" t="s">
        <v>347</v>
      </c>
      <c r="C849" s="157"/>
    </row>
    <row r="850" spans="1:41" outlineLevel="1"/>
    <row r="851" spans="1:41" outlineLevel="1">
      <c r="E851" s="110" t="s">
        <v>348</v>
      </c>
      <c r="G851" s="111" t="s">
        <v>349</v>
      </c>
      <c r="J851" s="158">
        <f>Inputs!J$223/Inputs!J$62 * 1000</f>
        <v>173.30650368657365</v>
      </c>
      <c r="K851" s="158">
        <f>Inputs!K$223/Inputs!K$62 * 1000</f>
        <v>180.76251656432888</v>
      </c>
      <c r="L851" s="158">
        <f>Inputs!L$223/Inputs!L$62 * 1000</f>
        <v>180.31798081416852</v>
      </c>
      <c r="M851" s="158">
        <f>Inputs!M$223/Inputs!M$62 * 1000</f>
        <v>185.77664960800757</v>
      </c>
      <c r="N851" s="158">
        <f>Inputs!N$223/Inputs!N$62 * 1000</f>
        <v>191.21387586617382</v>
      </c>
    </row>
    <row r="852" spans="1:41" outlineLevel="1">
      <c r="E852" s="110" t="s">
        <v>350</v>
      </c>
      <c r="G852" s="111" t="s">
        <v>351</v>
      </c>
      <c r="J852" s="158">
        <f>J$109 * Inputs!$L$36 / Inputs!J$36</f>
        <v>195.45298861382977</v>
      </c>
      <c r="K852" s="158">
        <f>K$109 * Inputs!$L$36 / Inputs!K$36</f>
        <v>196.65182412852309</v>
      </c>
      <c r="L852" s="158">
        <f>L$109 * Inputs!$L$36 / Inputs!L$36</f>
        <v>180.31798081416852</v>
      </c>
      <c r="M852" s="158">
        <f>M$109 * Inputs!$L$36 / Inputs!M$36</f>
        <v>176.25086625086627</v>
      </c>
      <c r="N852" s="158">
        <f>N$109 * Inputs!$L$36 / Inputs!N$36</f>
        <v>180.42388018686452</v>
      </c>
    </row>
    <row r="853" spans="1:41" outlineLevel="1">
      <c r="E853" s="110" t="s">
        <v>352</v>
      </c>
      <c r="G853" s="111" t="s">
        <v>349</v>
      </c>
      <c r="K853" s="165"/>
      <c r="L853" s="165"/>
      <c r="M853" s="165"/>
      <c r="N853" s="165"/>
      <c r="O853" s="158">
        <f>O854*Inputs!O$36/Inputs!$L$36</f>
        <v>191.03058035633279</v>
      </c>
      <c r="P853" s="158">
        <f>P854*Inputs!P$36/Inputs!$L$36</f>
        <v>191.58046688585591</v>
      </c>
      <c r="Q853" s="158">
        <f>Q854*Inputs!Q$36/Inputs!$L$36</f>
        <v>194.29324043150334</v>
      </c>
      <c r="R853" s="158">
        <f>R854*Inputs!R$36/Inputs!$L$36</f>
        <v>198.19132494078946</v>
      </c>
      <c r="S853" s="158">
        <f>S854*Inputs!S$36/Inputs!$L$36</f>
        <v>202.15050795335597</v>
      </c>
      <c r="T853" s="158">
        <f>T854*Inputs!T$36/Inputs!$L$36</f>
        <v>206.20744857117097</v>
      </c>
      <c r="U853" s="158">
        <f>U854*Inputs!U$36/Inputs!$L$36</f>
        <v>210.3132679916103</v>
      </c>
      <c r="V853" s="158">
        <f>V854*Inputs!V$36/Inputs!$L$36</f>
        <v>214.52906471795424</v>
      </c>
      <c r="W853" s="158">
        <f>W854*Inputs!W$36/Inputs!$L$36</f>
        <v>218.80595994757851</v>
      </c>
      <c r="X853" s="158">
        <f>X854*Inputs!X$36/Inputs!$L$36</f>
        <v>223.19283248310742</v>
      </c>
      <c r="Y853" s="158">
        <f>Y854*Inputs!Y$36/Inputs!$L$36</f>
        <v>227.6566891327696</v>
      </c>
      <c r="Z853" s="158">
        <f>Z854*Inputs!Z$36/Inputs!$L$36</f>
        <v>232.20982291542501</v>
      </c>
      <c r="AA853" s="158">
        <f>AA854*Inputs!AA$36/Inputs!$L$36</f>
        <v>236.85401937373351</v>
      </c>
      <c r="AB853" s="158">
        <f>AB854*Inputs!AB$36/Inputs!$L$36</f>
        <v>241.5910997612082</v>
      </c>
      <c r="AC853" s="158">
        <f>AC854*Inputs!AC$36/Inputs!$L$36</f>
        <v>246.42292175643234</v>
      </c>
      <c r="AD853" s="158">
        <f>AD854*Inputs!AD$36/Inputs!$L$36</f>
        <v>251.35138019156099</v>
      </c>
      <c r="AE853" s="158">
        <f>AE854*Inputs!AE$36/Inputs!$L$36</f>
        <v>256.37840779539221</v>
      </c>
      <c r="AF853" s="158">
        <f>AF854*Inputs!AF$36/Inputs!$L$36</f>
        <v>261.50597595130006</v>
      </c>
      <c r="AG853" s="158">
        <f>AG854*Inputs!AG$36/Inputs!$L$36</f>
        <v>266.73609547032606</v>
      </c>
      <c r="AH853" s="158">
        <f>AH854*Inputs!AH$36/Inputs!$L$36</f>
        <v>272.0708173797326</v>
      </c>
      <c r="AI853" s="158">
        <f>AI854*Inputs!AI$36/Inputs!$L$36</f>
        <v>277.51223372732721</v>
      </c>
      <c r="AJ853" s="158">
        <f>AJ854*Inputs!AJ$36/Inputs!$L$36</f>
        <v>283.06247840187382</v>
      </c>
      <c r="AK853" s="158">
        <f>AK854*Inputs!AK$36/Inputs!$L$36</f>
        <v>288.72372796991129</v>
      </c>
      <c r="AL853" s="158">
        <f>AL854*Inputs!AL$36/Inputs!$L$36</f>
        <v>294.49820252930948</v>
      </c>
      <c r="AM853" s="158">
        <f>AM854*Inputs!AM$36/Inputs!$L$36</f>
        <v>300.38816657989571</v>
      </c>
    </row>
    <row r="854" spans="1:41" outlineLevel="1">
      <c r="E854" s="153" t="s">
        <v>353</v>
      </c>
      <c r="F854" s="154"/>
      <c r="G854" s="154" t="s">
        <v>351</v>
      </c>
      <c r="H854" s="153"/>
      <c r="I854" s="153"/>
      <c r="J854" s="153"/>
      <c r="K854" s="345"/>
      <c r="L854" s="345"/>
      <c r="M854" s="345"/>
      <c r="N854" s="345"/>
      <c r="O854" s="164">
        <f>$N852+O846</f>
        <v>180.42388018686452</v>
      </c>
      <c r="P854" s="164">
        <f t="shared" ref="P854:AM854" si="939">$N852+P846</f>
        <v>180.42388018686452</v>
      </c>
      <c r="Q854" s="164">
        <f t="shared" si="939"/>
        <v>180.42388018686452</v>
      </c>
      <c r="R854" s="164">
        <f t="shared" si="939"/>
        <v>180.42388018686452</v>
      </c>
      <c r="S854" s="164">
        <f t="shared" si="939"/>
        <v>180.42388018686452</v>
      </c>
      <c r="T854" s="164">
        <f t="shared" si="939"/>
        <v>180.42388018686452</v>
      </c>
      <c r="U854" s="164">
        <f t="shared" si="939"/>
        <v>180.42388018686452</v>
      </c>
      <c r="V854" s="164">
        <f t="shared" si="939"/>
        <v>180.42388018686452</v>
      </c>
      <c r="W854" s="164">
        <f t="shared" si="939"/>
        <v>180.42388018686452</v>
      </c>
      <c r="X854" s="164">
        <f t="shared" si="939"/>
        <v>180.42388018686452</v>
      </c>
      <c r="Y854" s="164">
        <f t="shared" si="939"/>
        <v>180.42388018686452</v>
      </c>
      <c r="Z854" s="164">
        <f t="shared" si="939"/>
        <v>180.42388018686452</v>
      </c>
      <c r="AA854" s="164">
        <f t="shared" si="939"/>
        <v>180.42388018686452</v>
      </c>
      <c r="AB854" s="164">
        <f t="shared" si="939"/>
        <v>180.42388018686452</v>
      </c>
      <c r="AC854" s="164">
        <f t="shared" si="939"/>
        <v>180.42388018686452</v>
      </c>
      <c r="AD854" s="164">
        <f t="shared" si="939"/>
        <v>180.42388018686452</v>
      </c>
      <c r="AE854" s="164">
        <f t="shared" si="939"/>
        <v>180.42388018686452</v>
      </c>
      <c r="AF854" s="164">
        <f t="shared" si="939"/>
        <v>180.42388018686452</v>
      </c>
      <c r="AG854" s="164">
        <f t="shared" si="939"/>
        <v>180.42388018686452</v>
      </c>
      <c r="AH854" s="164">
        <f t="shared" si="939"/>
        <v>180.42388018686452</v>
      </c>
      <c r="AI854" s="164">
        <f t="shared" si="939"/>
        <v>180.42388018686452</v>
      </c>
      <c r="AJ854" s="164">
        <f t="shared" si="939"/>
        <v>180.42388018686452</v>
      </c>
      <c r="AK854" s="164">
        <f t="shared" si="939"/>
        <v>180.42388018686452</v>
      </c>
      <c r="AL854" s="164">
        <f t="shared" si="939"/>
        <v>180.42388018686452</v>
      </c>
      <c r="AM854" s="164">
        <f t="shared" si="939"/>
        <v>180.42388018686452</v>
      </c>
    </row>
    <row r="856" spans="1:41">
      <c r="A856" s="143" t="s">
        <v>361</v>
      </c>
      <c r="B856" s="143"/>
      <c r="C856" s="143"/>
      <c r="D856" s="143"/>
      <c r="E856" s="143"/>
      <c r="F856" s="145"/>
      <c r="G856" s="145"/>
      <c r="H856" s="143"/>
      <c r="I856" s="143"/>
      <c r="J856" s="143"/>
      <c r="K856" s="143"/>
      <c r="L856" s="143"/>
      <c r="M856" s="143"/>
      <c r="N856" s="143"/>
      <c r="O856" s="143"/>
      <c r="P856" s="143"/>
      <c r="Q856" s="143"/>
      <c r="R856" s="143"/>
      <c r="S856" s="143"/>
      <c r="T856" s="143"/>
      <c r="U856" s="143"/>
      <c r="V856" s="143"/>
      <c r="W856" s="143"/>
      <c r="X856" s="143"/>
      <c r="Y856" s="143"/>
      <c r="Z856" s="143"/>
      <c r="AA856" s="143"/>
      <c r="AB856" s="143"/>
      <c r="AC856" s="143"/>
      <c r="AD856" s="143"/>
      <c r="AE856" s="143"/>
      <c r="AF856" s="143"/>
      <c r="AG856" s="143"/>
      <c r="AH856" s="143"/>
      <c r="AI856" s="143"/>
      <c r="AJ856" s="143"/>
      <c r="AK856" s="143"/>
      <c r="AL856" s="143"/>
      <c r="AM856" s="143"/>
      <c r="AN856" s="143"/>
      <c r="AO856" s="143"/>
    </row>
    <row r="858" spans="1:41" outlineLevel="1">
      <c r="B858" s="157" t="s">
        <v>318</v>
      </c>
    </row>
    <row r="859" spans="1:41" outlineLevel="1"/>
    <row r="860" spans="1:41" outlineLevel="1">
      <c r="E860" s="146" t="str">
        <f>Inputs!E$189</f>
        <v>Enhancement capital expenditure</v>
      </c>
      <c r="F860" s="147"/>
      <c r="G860" s="147" t="str">
        <f>Inputs!G$189</f>
        <v>£m 2022/23p</v>
      </c>
      <c r="H860" s="146"/>
      <c r="I860" s="146"/>
      <c r="J860" s="171">
        <f>Inputs!J$189</f>
        <v>0</v>
      </c>
      <c r="K860" s="171">
        <f>Inputs!K$189</f>
        <v>0</v>
      </c>
      <c r="L860" s="171">
        <f>Inputs!L$189</f>
        <v>0</v>
      </c>
      <c r="M860" s="171">
        <f>Inputs!M$189</f>
        <v>0</v>
      </c>
      <c r="N860" s="171">
        <f>Inputs!N$189</f>
        <v>0</v>
      </c>
      <c r="O860" s="171">
        <f>Inputs!O$189</f>
        <v>0</v>
      </c>
      <c r="P860" s="171">
        <f>Inputs!P$189</f>
        <v>0</v>
      </c>
      <c r="Q860" s="171">
        <f>Inputs!Q$189</f>
        <v>0</v>
      </c>
      <c r="R860" s="171">
        <f>Inputs!R$189</f>
        <v>0</v>
      </c>
      <c r="S860" s="171">
        <f>Inputs!S$189</f>
        <v>0</v>
      </c>
      <c r="T860" s="171">
        <f>Inputs!T$189</f>
        <v>0</v>
      </c>
      <c r="U860" s="171">
        <f>Inputs!U$189</f>
        <v>0</v>
      </c>
      <c r="V860" s="171">
        <f>Inputs!V$189</f>
        <v>0</v>
      </c>
      <c r="W860" s="171">
        <f>Inputs!W$189</f>
        <v>0</v>
      </c>
      <c r="X860" s="171">
        <f>Inputs!X$189</f>
        <v>0</v>
      </c>
      <c r="Y860" s="171">
        <f>Inputs!Y$189</f>
        <v>0</v>
      </c>
      <c r="Z860" s="171">
        <f>Inputs!Z$189</f>
        <v>0</v>
      </c>
      <c r="AA860" s="171">
        <f>Inputs!AA$189</f>
        <v>0</v>
      </c>
      <c r="AB860" s="171">
        <f>Inputs!AB$189</f>
        <v>0</v>
      </c>
      <c r="AC860" s="171">
        <f>Inputs!AC$189</f>
        <v>0</v>
      </c>
      <c r="AD860" s="171">
        <f>Inputs!AD$189</f>
        <v>0</v>
      </c>
      <c r="AE860" s="171">
        <f>Inputs!AE$189</f>
        <v>0</v>
      </c>
      <c r="AF860" s="171">
        <f>Inputs!AF$189</f>
        <v>0</v>
      </c>
      <c r="AG860" s="171">
        <f>Inputs!AG$189</f>
        <v>0</v>
      </c>
      <c r="AH860" s="171">
        <f>Inputs!AH$189</f>
        <v>0</v>
      </c>
      <c r="AI860" s="171">
        <f>Inputs!AI$189</f>
        <v>0</v>
      </c>
      <c r="AJ860" s="171">
        <f>Inputs!AJ$189</f>
        <v>0</v>
      </c>
      <c r="AK860" s="171">
        <f>Inputs!AK$189</f>
        <v>0</v>
      </c>
      <c r="AL860" s="171">
        <f>Inputs!AL$189</f>
        <v>0</v>
      </c>
      <c r="AM860" s="171">
        <f>Inputs!AM$189</f>
        <v>0</v>
      </c>
    </row>
    <row r="861" spans="1:41" outlineLevel="1">
      <c r="E861" s="163" t="str">
        <f>Inputs!E$193</f>
        <v>Enhancement capital expenditure efficiency factor</v>
      </c>
      <c r="F861" s="163"/>
      <c r="G861" s="150" t="str">
        <f>Inputs!G$193</f>
        <v>%</v>
      </c>
      <c r="H861" s="163"/>
      <c r="I861" s="163"/>
      <c r="J861" s="173">
        <f>Inputs!J$193</f>
        <v>100</v>
      </c>
      <c r="K861" s="173">
        <f>Inputs!K$193</f>
        <v>100</v>
      </c>
      <c r="L861" s="173">
        <f>Inputs!L$193</f>
        <v>100</v>
      </c>
      <c r="M861" s="173">
        <f>Inputs!M$193</f>
        <v>100</v>
      </c>
      <c r="N861" s="173">
        <f>Inputs!N$193</f>
        <v>100</v>
      </c>
      <c r="O861" s="173">
        <f>Inputs!O$193</f>
        <v>100</v>
      </c>
      <c r="P861" s="173">
        <f>Inputs!P$193</f>
        <v>100</v>
      </c>
      <c r="Q861" s="173">
        <f>Inputs!Q$193</f>
        <v>100</v>
      </c>
      <c r="R861" s="173">
        <f>Inputs!R$193</f>
        <v>100</v>
      </c>
      <c r="S861" s="173">
        <f>Inputs!S$193</f>
        <v>100</v>
      </c>
      <c r="T861" s="173">
        <f>Inputs!T$193</f>
        <v>100</v>
      </c>
      <c r="U861" s="173">
        <f>Inputs!U$193</f>
        <v>100</v>
      </c>
      <c r="V861" s="173">
        <f>Inputs!V$193</f>
        <v>100</v>
      </c>
      <c r="W861" s="173">
        <f>Inputs!W$193</f>
        <v>100</v>
      </c>
      <c r="X861" s="173">
        <f>Inputs!X$193</f>
        <v>100</v>
      </c>
      <c r="Y861" s="173">
        <f>Inputs!Y$193</f>
        <v>100</v>
      </c>
      <c r="Z861" s="173">
        <f>Inputs!Z$193</f>
        <v>100</v>
      </c>
      <c r="AA861" s="173">
        <f>Inputs!AA$193</f>
        <v>100</v>
      </c>
      <c r="AB861" s="173">
        <f>Inputs!AB$193</f>
        <v>100</v>
      </c>
      <c r="AC861" s="173">
        <f>Inputs!AC$193</f>
        <v>100</v>
      </c>
      <c r="AD861" s="173">
        <f>Inputs!AD$193</f>
        <v>100</v>
      </c>
      <c r="AE861" s="173">
        <f>Inputs!AE$193</f>
        <v>100</v>
      </c>
      <c r="AF861" s="173">
        <f>Inputs!AF$193</f>
        <v>100</v>
      </c>
      <c r="AG861" s="173">
        <f>Inputs!AG$193</f>
        <v>100</v>
      </c>
      <c r="AH861" s="173">
        <f>Inputs!AH$193</f>
        <v>100</v>
      </c>
      <c r="AI861" s="173">
        <f>Inputs!AI$193</f>
        <v>100</v>
      </c>
      <c r="AJ861" s="173">
        <f>Inputs!AJ$193</f>
        <v>100</v>
      </c>
      <c r="AK861" s="173">
        <f>Inputs!AK$193</f>
        <v>100</v>
      </c>
      <c r="AL861" s="173">
        <f>Inputs!AL$193</f>
        <v>100</v>
      </c>
      <c r="AM861" s="173">
        <f>Inputs!AM$193</f>
        <v>100</v>
      </c>
    </row>
    <row r="862" spans="1:41" outlineLevel="1">
      <c r="E862" s="67" t="s">
        <v>319</v>
      </c>
      <c r="F862" s="147"/>
      <c r="G862" s="69" t="str">
        <f>Inputs!G$54</f>
        <v>£m 2022/23p</v>
      </c>
      <c r="H862" s="67"/>
      <c r="I862" s="67"/>
      <c r="J862" s="295">
        <f t="shared" ref="J862" si="940">J860 * J861 / 100</f>
        <v>0</v>
      </c>
      <c r="K862" s="295">
        <f t="shared" ref="K862:AM862" si="941">K860 * K861 / 100</f>
        <v>0</v>
      </c>
      <c r="L862" s="295">
        <f t="shared" si="941"/>
        <v>0</v>
      </c>
      <c r="M862" s="295">
        <f t="shared" si="941"/>
        <v>0</v>
      </c>
      <c r="N862" s="295">
        <f t="shared" si="941"/>
        <v>0</v>
      </c>
      <c r="O862" s="295">
        <f t="shared" si="941"/>
        <v>0</v>
      </c>
      <c r="P862" s="295">
        <f t="shared" si="941"/>
        <v>0</v>
      </c>
      <c r="Q862" s="295">
        <f t="shared" si="941"/>
        <v>0</v>
      </c>
      <c r="R862" s="295">
        <f t="shared" si="941"/>
        <v>0</v>
      </c>
      <c r="S862" s="295">
        <f t="shared" si="941"/>
        <v>0</v>
      </c>
      <c r="T862" s="295">
        <f t="shared" si="941"/>
        <v>0</v>
      </c>
      <c r="U862" s="295">
        <f t="shared" si="941"/>
        <v>0</v>
      </c>
      <c r="V862" s="295">
        <f t="shared" si="941"/>
        <v>0</v>
      </c>
      <c r="W862" s="295">
        <f t="shared" si="941"/>
        <v>0</v>
      </c>
      <c r="X862" s="295">
        <f t="shared" si="941"/>
        <v>0</v>
      </c>
      <c r="Y862" s="295">
        <f t="shared" si="941"/>
        <v>0</v>
      </c>
      <c r="Z862" s="295">
        <f t="shared" si="941"/>
        <v>0</v>
      </c>
      <c r="AA862" s="295">
        <f t="shared" si="941"/>
        <v>0</v>
      </c>
      <c r="AB862" s="295">
        <f t="shared" si="941"/>
        <v>0</v>
      </c>
      <c r="AC862" s="295">
        <f t="shared" si="941"/>
        <v>0</v>
      </c>
      <c r="AD862" s="295">
        <f t="shared" si="941"/>
        <v>0</v>
      </c>
      <c r="AE862" s="295">
        <f t="shared" si="941"/>
        <v>0</v>
      </c>
      <c r="AF862" s="295">
        <f t="shared" si="941"/>
        <v>0</v>
      </c>
      <c r="AG862" s="295">
        <f t="shared" si="941"/>
        <v>0</v>
      </c>
      <c r="AH862" s="295">
        <f t="shared" si="941"/>
        <v>0</v>
      </c>
      <c r="AI862" s="295">
        <f t="shared" si="941"/>
        <v>0</v>
      </c>
      <c r="AJ862" s="295">
        <f t="shared" si="941"/>
        <v>0</v>
      </c>
      <c r="AK862" s="295">
        <f t="shared" si="941"/>
        <v>0</v>
      </c>
      <c r="AL862" s="295">
        <f t="shared" si="941"/>
        <v>0</v>
      </c>
      <c r="AM862" s="295">
        <f t="shared" si="941"/>
        <v>0</v>
      </c>
    </row>
    <row r="863" spans="1:41" outlineLevel="1">
      <c r="E863" s="146" t="str">
        <f>Inputs!E$191</f>
        <v>Average asset life of capital assets delivered in year</v>
      </c>
      <c r="F863" s="147"/>
      <c r="G863" s="147" t="str">
        <f>Inputs!G$191</f>
        <v>years</v>
      </c>
      <c r="H863" s="146"/>
      <c r="I863" s="146"/>
      <c r="J863" s="169">
        <f>Inputs!J$191</f>
        <v>0</v>
      </c>
      <c r="K863" s="169">
        <f>Inputs!K$191</f>
        <v>0</v>
      </c>
      <c r="L863" s="169">
        <f>Inputs!L$191</f>
        <v>0</v>
      </c>
      <c r="M863" s="169">
        <f>Inputs!M$191</f>
        <v>0</v>
      </c>
      <c r="N863" s="169">
        <f>Inputs!N$191</f>
        <v>0</v>
      </c>
      <c r="O863" s="169">
        <f>Inputs!O$191</f>
        <v>0</v>
      </c>
      <c r="P863" s="169">
        <f>Inputs!P$191</f>
        <v>0</v>
      </c>
      <c r="Q863" s="169">
        <f>Inputs!Q$191</f>
        <v>0</v>
      </c>
      <c r="R863" s="169">
        <f>Inputs!R$191</f>
        <v>0</v>
      </c>
      <c r="S863" s="169">
        <f>Inputs!S$191</f>
        <v>0</v>
      </c>
      <c r="T863" s="169">
        <f>Inputs!T$191</f>
        <v>0</v>
      </c>
      <c r="U863" s="169">
        <f>Inputs!U$191</f>
        <v>0</v>
      </c>
      <c r="V863" s="169">
        <f>Inputs!V$191</f>
        <v>0</v>
      </c>
      <c r="W863" s="169">
        <f>Inputs!W$191</f>
        <v>0</v>
      </c>
      <c r="X863" s="169">
        <f>Inputs!X$191</f>
        <v>0</v>
      </c>
      <c r="Y863" s="169">
        <f>Inputs!Y$191</f>
        <v>0</v>
      </c>
      <c r="Z863" s="169">
        <f>Inputs!Z$191</f>
        <v>0</v>
      </c>
      <c r="AA863" s="169">
        <f>Inputs!AA$191</f>
        <v>0</v>
      </c>
      <c r="AB863" s="169">
        <f>Inputs!AB$191</f>
        <v>0</v>
      </c>
      <c r="AC863" s="169">
        <f>Inputs!AC$191</f>
        <v>0</v>
      </c>
      <c r="AD863" s="169">
        <f>Inputs!AD$191</f>
        <v>0</v>
      </c>
      <c r="AE863" s="169">
        <f>Inputs!AE$191</f>
        <v>0</v>
      </c>
      <c r="AF863" s="169">
        <f>Inputs!AF$191</f>
        <v>0</v>
      </c>
      <c r="AG863" s="169">
        <f>Inputs!AG$191</f>
        <v>0</v>
      </c>
      <c r="AH863" s="169">
        <f>Inputs!AH$191</f>
        <v>0</v>
      </c>
      <c r="AI863" s="169">
        <f>Inputs!AI$191</f>
        <v>0</v>
      </c>
      <c r="AJ863" s="169">
        <f>Inputs!AJ$191</f>
        <v>0</v>
      </c>
      <c r="AK863" s="169">
        <f>Inputs!AK$191</f>
        <v>0</v>
      </c>
      <c r="AL863" s="169">
        <f>Inputs!AL$191</f>
        <v>0</v>
      </c>
      <c r="AM863" s="169">
        <f>Inputs!AM$191</f>
        <v>0</v>
      </c>
    </row>
    <row r="864" spans="1:41" outlineLevel="1">
      <c r="E864" s="110" t="s">
        <v>320</v>
      </c>
      <c r="G864" s="69" t="str">
        <f>Inputs!G$54</f>
        <v>£m 2022/23p</v>
      </c>
      <c r="J864" s="296">
        <f t="shared" ref="J864:AM864" si="942">IFERROR(J862/J863,0)</f>
        <v>0</v>
      </c>
      <c r="K864" s="296">
        <f t="shared" si="942"/>
        <v>0</v>
      </c>
      <c r="L864" s="296">
        <f t="shared" si="942"/>
        <v>0</v>
      </c>
      <c r="M864" s="296">
        <f t="shared" si="942"/>
        <v>0</v>
      </c>
      <c r="N864" s="296">
        <f t="shared" si="942"/>
        <v>0</v>
      </c>
      <c r="O864" s="296">
        <f t="shared" si="942"/>
        <v>0</v>
      </c>
      <c r="P864" s="296">
        <f t="shared" si="942"/>
        <v>0</v>
      </c>
      <c r="Q864" s="296">
        <f t="shared" si="942"/>
        <v>0</v>
      </c>
      <c r="R864" s="296">
        <f t="shared" si="942"/>
        <v>0</v>
      </c>
      <c r="S864" s="296">
        <f t="shared" si="942"/>
        <v>0</v>
      </c>
      <c r="T864" s="296">
        <f t="shared" si="942"/>
        <v>0</v>
      </c>
      <c r="U864" s="296">
        <f t="shared" si="942"/>
        <v>0</v>
      </c>
      <c r="V864" s="296">
        <f t="shared" si="942"/>
        <v>0</v>
      </c>
      <c r="W864" s="296">
        <f t="shared" si="942"/>
        <v>0</v>
      </c>
      <c r="X864" s="296">
        <f t="shared" si="942"/>
        <v>0</v>
      </c>
      <c r="Y864" s="296">
        <f t="shared" si="942"/>
        <v>0</v>
      </c>
      <c r="Z864" s="296">
        <f t="shared" si="942"/>
        <v>0</v>
      </c>
      <c r="AA864" s="296">
        <f t="shared" si="942"/>
        <v>0</v>
      </c>
      <c r="AB864" s="296">
        <f t="shared" si="942"/>
        <v>0</v>
      </c>
      <c r="AC864" s="296">
        <f t="shared" si="942"/>
        <v>0</v>
      </c>
      <c r="AD864" s="296">
        <f t="shared" si="942"/>
        <v>0</v>
      </c>
      <c r="AE864" s="296">
        <f t="shared" si="942"/>
        <v>0</v>
      </c>
      <c r="AF864" s="296">
        <f t="shared" si="942"/>
        <v>0</v>
      </c>
      <c r="AG864" s="296">
        <f t="shared" si="942"/>
        <v>0</v>
      </c>
      <c r="AH864" s="296">
        <f t="shared" si="942"/>
        <v>0</v>
      </c>
      <c r="AI864" s="296">
        <f t="shared" si="942"/>
        <v>0</v>
      </c>
      <c r="AJ864" s="296">
        <f t="shared" si="942"/>
        <v>0</v>
      </c>
      <c r="AK864" s="296">
        <f t="shared" si="942"/>
        <v>0</v>
      </c>
      <c r="AL864" s="296">
        <f t="shared" si="942"/>
        <v>0</v>
      </c>
      <c r="AM864" s="296">
        <f t="shared" si="942"/>
        <v>0</v>
      </c>
    </row>
    <row r="865" spans="2:39" outlineLevel="1">
      <c r="G865" s="69"/>
      <c r="J865" s="296"/>
      <c r="K865" s="296"/>
      <c r="L865" s="296"/>
      <c r="M865" s="296"/>
      <c r="N865" s="296"/>
      <c r="O865" s="296"/>
      <c r="P865" s="296"/>
      <c r="Q865" s="296"/>
      <c r="R865" s="296"/>
      <c r="S865" s="296"/>
      <c r="T865" s="296"/>
      <c r="U865" s="296"/>
      <c r="V865" s="296"/>
      <c r="W865" s="296"/>
      <c r="X865" s="296"/>
      <c r="Y865" s="296"/>
      <c r="Z865" s="296"/>
      <c r="AA865" s="296"/>
      <c r="AB865" s="296"/>
      <c r="AC865" s="296"/>
      <c r="AD865" s="296"/>
      <c r="AE865" s="296"/>
      <c r="AF865" s="296"/>
      <c r="AG865" s="296"/>
      <c r="AH865" s="296"/>
      <c r="AI865" s="296"/>
      <c r="AJ865" s="296"/>
      <c r="AK865" s="296"/>
      <c r="AL865" s="296"/>
      <c r="AM865" s="296"/>
    </row>
    <row r="866" spans="2:39" outlineLevel="1">
      <c r="B866" s="157" t="s">
        <v>321</v>
      </c>
      <c r="J866" s="167"/>
      <c r="K866" s="167"/>
      <c r="L866" s="167"/>
      <c r="M866" s="167"/>
      <c r="N866" s="167"/>
      <c r="O866" s="167"/>
      <c r="P866" s="167"/>
      <c r="Q866" s="167"/>
      <c r="R866" s="167"/>
      <c r="S866" s="167"/>
      <c r="T866" s="167"/>
      <c r="U866" s="167"/>
      <c r="V866" s="167"/>
      <c r="W866" s="167"/>
      <c r="X866" s="167"/>
      <c r="Y866" s="167"/>
      <c r="Z866" s="167"/>
      <c r="AA866" s="167"/>
      <c r="AB866" s="167"/>
      <c r="AC866" s="167"/>
      <c r="AD866" s="167"/>
      <c r="AE866" s="167"/>
      <c r="AF866" s="167"/>
      <c r="AG866" s="167"/>
      <c r="AH866" s="167"/>
      <c r="AI866" s="167"/>
      <c r="AJ866" s="167"/>
      <c r="AK866" s="167"/>
      <c r="AL866" s="167"/>
      <c r="AM866" s="167"/>
    </row>
    <row r="867" spans="2:39" outlineLevel="1">
      <c r="J867" s="167"/>
      <c r="K867" s="167"/>
      <c r="L867" s="167"/>
      <c r="M867" s="167"/>
      <c r="N867" s="167"/>
      <c r="O867" s="167"/>
      <c r="P867" s="167"/>
      <c r="Q867" s="167"/>
      <c r="R867" s="167"/>
      <c r="S867" s="167"/>
      <c r="T867" s="167"/>
      <c r="U867" s="167"/>
      <c r="V867" s="167"/>
      <c r="W867" s="167"/>
      <c r="X867" s="167"/>
      <c r="Y867" s="167"/>
      <c r="Z867" s="167"/>
      <c r="AA867" s="167"/>
      <c r="AB867" s="167"/>
      <c r="AC867" s="167"/>
      <c r="AD867" s="167"/>
      <c r="AE867" s="167"/>
      <c r="AF867" s="167"/>
      <c r="AG867" s="167"/>
      <c r="AH867" s="167"/>
      <c r="AI867" s="167"/>
      <c r="AJ867" s="167"/>
      <c r="AK867" s="167"/>
      <c r="AL867" s="167"/>
      <c r="AM867" s="167"/>
    </row>
    <row r="868" spans="2:39" outlineLevel="1">
      <c r="E868" s="110" t="str">
        <f>TEXT("Draw down charge for enhancement capital expenditure in " &amp; F868, 0 )</f>
        <v>Draw down charge for enhancement capital expenditure in 2021</v>
      </c>
      <c r="F868" s="147">
        <f>Inputs!$J$4</f>
        <v>2021</v>
      </c>
      <c r="G868" s="69" t="str">
        <f>Inputs!G$54</f>
        <v>£m 2022/23p</v>
      </c>
      <c r="J868" s="149">
        <f t="shared" ref="J868:AM868" si="943">IF(J$4&lt;$F868, 0, IF(J$4 &lt; $F868 + INDEX($J863:$AM863, MATCH($F868, $J$4:$AM$4, 0 ) ), 1, 0 ) ) * INDEX($J864:$AM864,MATCH($F868, $J$4:$AM$4, 0) )</f>
        <v>0</v>
      </c>
      <c r="K868" s="149">
        <f t="shared" si="943"/>
        <v>0</v>
      </c>
      <c r="L868" s="149">
        <f t="shared" si="943"/>
        <v>0</v>
      </c>
      <c r="M868" s="149">
        <f t="shared" si="943"/>
        <v>0</v>
      </c>
      <c r="N868" s="149">
        <f t="shared" si="943"/>
        <v>0</v>
      </c>
      <c r="O868" s="149">
        <f t="shared" si="943"/>
        <v>0</v>
      </c>
      <c r="P868" s="149">
        <f t="shared" si="943"/>
        <v>0</v>
      </c>
      <c r="Q868" s="149">
        <f t="shared" si="943"/>
        <v>0</v>
      </c>
      <c r="R868" s="149">
        <f t="shared" si="943"/>
        <v>0</v>
      </c>
      <c r="S868" s="149">
        <f t="shared" si="943"/>
        <v>0</v>
      </c>
      <c r="T868" s="149">
        <f t="shared" si="943"/>
        <v>0</v>
      </c>
      <c r="U868" s="149">
        <f t="shared" si="943"/>
        <v>0</v>
      </c>
      <c r="V868" s="149">
        <f t="shared" si="943"/>
        <v>0</v>
      </c>
      <c r="W868" s="149">
        <f t="shared" si="943"/>
        <v>0</v>
      </c>
      <c r="X868" s="149">
        <f t="shared" si="943"/>
        <v>0</v>
      </c>
      <c r="Y868" s="149">
        <f t="shared" si="943"/>
        <v>0</v>
      </c>
      <c r="Z868" s="149">
        <f t="shared" si="943"/>
        <v>0</v>
      </c>
      <c r="AA868" s="149">
        <f t="shared" si="943"/>
        <v>0</v>
      </c>
      <c r="AB868" s="149">
        <f t="shared" si="943"/>
        <v>0</v>
      </c>
      <c r="AC868" s="149">
        <f t="shared" si="943"/>
        <v>0</v>
      </c>
      <c r="AD868" s="149">
        <f t="shared" si="943"/>
        <v>0</v>
      </c>
      <c r="AE868" s="149">
        <f t="shared" si="943"/>
        <v>0</v>
      </c>
      <c r="AF868" s="149">
        <f t="shared" si="943"/>
        <v>0</v>
      </c>
      <c r="AG868" s="149">
        <f t="shared" si="943"/>
        <v>0</v>
      </c>
      <c r="AH868" s="149">
        <f t="shared" si="943"/>
        <v>0</v>
      </c>
      <c r="AI868" s="149">
        <f t="shared" si="943"/>
        <v>0</v>
      </c>
      <c r="AJ868" s="149">
        <f t="shared" si="943"/>
        <v>0</v>
      </c>
      <c r="AK868" s="149">
        <f t="shared" si="943"/>
        <v>0</v>
      </c>
      <c r="AL868" s="149">
        <f t="shared" si="943"/>
        <v>0</v>
      </c>
      <c r="AM868" s="149">
        <f t="shared" si="943"/>
        <v>0</v>
      </c>
    </row>
    <row r="869" spans="2:39" outlineLevel="1">
      <c r="E869" s="110" t="str">
        <f t="shared" ref="E869:E897" si="944">TEXT("Draw down charge for enhancement capital expenditure in " &amp; F869, 0 )</f>
        <v>Draw down charge for enhancement capital expenditure in 2022</v>
      </c>
      <c r="F869" s="147">
        <f>Inputs!$K$4</f>
        <v>2022</v>
      </c>
      <c r="G869" s="69" t="str">
        <f>Inputs!G$54</f>
        <v>£m 2022/23p</v>
      </c>
      <c r="J869" s="149">
        <f t="shared" ref="J869:AM869" si="945">IF(J$4&lt;$F869, 0, IF(J$4 &lt; $F869 + INDEX($J863:$AM863, MATCH($F869, $J$4:$AM$4, 0 ) ), 1, 0 ) ) * INDEX($J864:$AM864,MATCH($F869, $J$4:$AM$4, 0) )</f>
        <v>0</v>
      </c>
      <c r="K869" s="149">
        <f t="shared" si="945"/>
        <v>0</v>
      </c>
      <c r="L869" s="149">
        <f t="shared" si="945"/>
        <v>0</v>
      </c>
      <c r="M869" s="149">
        <f t="shared" si="945"/>
        <v>0</v>
      </c>
      <c r="N869" s="149">
        <f t="shared" si="945"/>
        <v>0</v>
      </c>
      <c r="O869" s="149">
        <f t="shared" si="945"/>
        <v>0</v>
      </c>
      <c r="P869" s="149">
        <f t="shared" si="945"/>
        <v>0</v>
      </c>
      <c r="Q869" s="149">
        <f t="shared" si="945"/>
        <v>0</v>
      </c>
      <c r="R869" s="149">
        <f t="shared" si="945"/>
        <v>0</v>
      </c>
      <c r="S869" s="149">
        <f t="shared" si="945"/>
        <v>0</v>
      </c>
      <c r="T869" s="149">
        <f t="shared" si="945"/>
        <v>0</v>
      </c>
      <c r="U869" s="149">
        <f t="shared" si="945"/>
        <v>0</v>
      </c>
      <c r="V869" s="149">
        <f t="shared" si="945"/>
        <v>0</v>
      </c>
      <c r="W869" s="149">
        <f t="shared" si="945"/>
        <v>0</v>
      </c>
      <c r="X869" s="149">
        <f t="shared" si="945"/>
        <v>0</v>
      </c>
      <c r="Y869" s="149">
        <f t="shared" si="945"/>
        <v>0</v>
      </c>
      <c r="Z869" s="149">
        <f t="shared" si="945"/>
        <v>0</v>
      </c>
      <c r="AA869" s="149">
        <f t="shared" si="945"/>
        <v>0</v>
      </c>
      <c r="AB869" s="149">
        <f t="shared" si="945"/>
        <v>0</v>
      </c>
      <c r="AC869" s="149">
        <f t="shared" si="945"/>
        <v>0</v>
      </c>
      <c r="AD869" s="149">
        <f t="shared" si="945"/>
        <v>0</v>
      </c>
      <c r="AE869" s="149">
        <f t="shared" si="945"/>
        <v>0</v>
      </c>
      <c r="AF869" s="149">
        <f t="shared" si="945"/>
        <v>0</v>
      </c>
      <c r="AG869" s="149">
        <f t="shared" si="945"/>
        <v>0</v>
      </c>
      <c r="AH869" s="149">
        <f t="shared" si="945"/>
        <v>0</v>
      </c>
      <c r="AI869" s="149">
        <f t="shared" si="945"/>
        <v>0</v>
      </c>
      <c r="AJ869" s="149">
        <f t="shared" si="945"/>
        <v>0</v>
      </c>
      <c r="AK869" s="149">
        <f t="shared" si="945"/>
        <v>0</v>
      </c>
      <c r="AL869" s="149">
        <f t="shared" si="945"/>
        <v>0</v>
      </c>
      <c r="AM869" s="149">
        <f t="shared" si="945"/>
        <v>0</v>
      </c>
    </row>
    <row r="870" spans="2:39" outlineLevel="1">
      <c r="E870" s="110" t="str">
        <f t="shared" si="944"/>
        <v>Draw down charge for enhancement capital expenditure in 2023</v>
      </c>
      <c r="F870" s="147">
        <f>Inputs!$L$4</f>
        <v>2023</v>
      </c>
      <c r="G870" s="69" t="str">
        <f>Inputs!G$54</f>
        <v>£m 2022/23p</v>
      </c>
      <c r="J870" s="149">
        <f t="shared" ref="J870:AM870" si="946">IF(J$4&lt;$F870, 0, IF(J$4 &lt; $F870 + INDEX($J863:$AM863, MATCH($F870, $J$4:$AM$4, 0 ) ), 1, 0 ) ) * INDEX($J864:$AM864,MATCH($F870, $J$4:$AM$4, 0) )</f>
        <v>0</v>
      </c>
      <c r="K870" s="149">
        <f t="shared" si="946"/>
        <v>0</v>
      </c>
      <c r="L870" s="149">
        <f t="shared" si="946"/>
        <v>0</v>
      </c>
      <c r="M870" s="149">
        <f t="shared" si="946"/>
        <v>0</v>
      </c>
      <c r="N870" s="149">
        <f t="shared" si="946"/>
        <v>0</v>
      </c>
      <c r="O870" s="149">
        <f t="shared" si="946"/>
        <v>0</v>
      </c>
      <c r="P870" s="149">
        <f t="shared" si="946"/>
        <v>0</v>
      </c>
      <c r="Q870" s="149">
        <f t="shared" si="946"/>
        <v>0</v>
      </c>
      <c r="R870" s="149">
        <f t="shared" si="946"/>
        <v>0</v>
      </c>
      <c r="S870" s="149">
        <f t="shared" si="946"/>
        <v>0</v>
      </c>
      <c r="T870" s="149">
        <f t="shared" si="946"/>
        <v>0</v>
      </c>
      <c r="U870" s="149">
        <f t="shared" si="946"/>
        <v>0</v>
      </c>
      <c r="V870" s="149">
        <f t="shared" si="946"/>
        <v>0</v>
      </c>
      <c r="W870" s="149">
        <f t="shared" si="946"/>
        <v>0</v>
      </c>
      <c r="X870" s="149">
        <f t="shared" si="946"/>
        <v>0</v>
      </c>
      <c r="Y870" s="149">
        <f t="shared" si="946"/>
        <v>0</v>
      </c>
      <c r="Z870" s="149">
        <f t="shared" si="946"/>
        <v>0</v>
      </c>
      <c r="AA870" s="149">
        <f t="shared" si="946"/>
        <v>0</v>
      </c>
      <c r="AB870" s="149">
        <f t="shared" si="946"/>
        <v>0</v>
      </c>
      <c r="AC870" s="149">
        <f t="shared" si="946"/>
        <v>0</v>
      </c>
      <c r="AD870" s="149">
        <f t="shared" si="946"/>
        <v>0</v>
      </c>
      <c r="AE870" s="149">
        <f t="shared" si="946"/>
        <v>0</v>
      </c>
      <c r="AF870" s="149">
        <f t="shared" si="946"/>
        <v>0</v>
      </c>
      <c r="AG870" s="149">
        <f t="shared" si="946"/>
        <v>0</v>
      </c>
      <c r="AH870" s="149">
        <f t="shared" si="946"/>
        <v>0</v>
      </c>
      <c r="AI870" s="149">
        <f t="shared" si="946"/>
        <v>0</v>
      </c>
      <c r="AJ870" s="149">
        <f t="shared" si="946"/>
        <v>0</v>
      </c>
      <c r="AK870" s="149">
        <f t="shared" si="946"/>
        <v>0</v>
      </c>
      <c r="AL870" s="149">
        <f t="shared" si="946"/>
        <v>0</v>
      </c>
      <c r="AM870" s="149">
        <f t="shared" si="946"/>
        <v>0</v>
      </c>
    </row>
    <row r="871" spans="2:39" outlineLevel="1">
      <c r="E871" s="110" t="str">
        <f t="shared" si="944"/>
        <v>Draw down charge for enhancement capital expenditure in 2024</v>
      </c>
      <c r="F871" s="147">
        <f>Inputs!$M$4</f>
        <v>2024</v>
      </c>
      <c r="G871" s="69" t="str">
        <f>Inputs!G$54</f>
        <v>£m 2022/23p</v>
      </c>
      <c r="J871" s="149">
        <f t="shared" ref="J871:AM871" si="947">IF(J$4&lt;$F871, 0, IF(J$4 &lt; $F871 + INDEX($J863:$AM863, MATCH($F871, $J$4:$AM$4, 0 ) ), 1, 0 ) ) * INDEX($J864:$AM864,MATCH($F871, $J$4:$AM$4, 0) )</f>
        <v>0</v>
      </c>
      <c r="K871" s="149">
        <f t="shared" si="947"/>
        <v>0</v>
      </c>
      <c r="L871" s="149">
        <f t="shared" si="947"/>
        <v>0</v>
      </c>
      <c r="M871" s="149">
        <f t="shared" si="947"/>
        <v>0</v>
      </c>
      <c r="N871" s="149">
        <f t="shared" si="947"/>
        <v>0</v>
      </c>
      <c r="O871" s="149">
        <f t="shared" si="947"/>
        <v>0</v>
      </c>
      <c r="P871" s="149">
        <f t="shared" si="947"/>
        <v>0</v>
      </c>
      <c r="Q871" s="149">
        <f t="shared" si="947"/>
        <v>0</v>
      </c>
      <c r="R871" s="149">
        <f t="shared" si="947"/>
        <v>0</v>
      </c>
      <c r="S871" s="149">
        <f t="shared" si="947"/>
        <v>0</v>
      </c>
      <c r="T871" s="149">
        <f t="shared" si="947"/>
        <v>0</v>
      </c>
      <c r="U871" s="149">
        <f t="shared" si="947"/>
        <v>0</v>
      </c>
      <c r="V871" s="149">
        <f t="shared" si="947"/>
        <v>0</v>
      </c>
      <c r="W871" s="149">
        <f t="shared" si="947"/>
        <v>0</v>
      </c>
      <c r="X871" s="149">
        <f t="shared" si="947"/>
        <v>0</v>
      </c>
      <c r="Y871" s="149">
        <f t="shared" si="947"/>
        <v>0</v>
      </c>
      <c r="Z871" s="149">
        <f t="shared" si="947"/>
        <v>0</v>
      </c>
      <c r="AA871" s="149">
        <f t="shared" si="947"/>
        <v>0</v>
      </c>
      <c r="AB871" s="149">
        <f t="shared" si="947"/>
        <v>0</v>
      </c>
      <c r="AC871" s="149">
        <f t="shared" si="947"/>
        <v>0</v>
      </c>
      <c r="AD871" s="149">
        <f t="shared" si="947"/>
        <v>0</v>
      </c>
      <c r="AE871" s="149">
        <f t="shared" si="947"/>
        <v>0</v>
      </c>
      <c r="AF871" s="149">
        <f t="shared" si="947"/>
        <v>0</v>
      </c>
      <c r="AG871" s="149">
        <f t="shared" si="947"/>
        <v>0</v>
      </c>
      <c r="AH871" s="149">
        <f t="shared" si="947"/>
        <v>0</v>
      </c>
      <c r="AI871" s="149">
        <f t="shared" si="947"/>
        <v>0</v>
      </c>
      <c r="AJ871" s="149">
        <f t="shared" si="947"/>
        <v>0</v>
      </c>
      <c r="AK871" s="149">
        <f t="shared" si="947"/>
        <v>0</v>
      </c>
      <c r="AL871" s="149">
        <f t="shared" si="947"/>
        <v>0</v>
      </c>
      <c r="AM871" s="149">
        <f t="shared" si="947"/>
        <v>0</v>
      </c>
    </row>
    <row r="872" spans="2:39" outlineLevel="1">
      <c r="E872" s="110" t="str">
        <f t="shared" si="944"/>
        <v>Draw down charge for enhancement capital expenditure in 2025</v>
      </c>
      <c r="F872" s="147">
        <f>Inputs!$N$4</f>
        <v>2025</v>
      </c>
      <c r="G872" s="69" t="str">
        <f>Inputs!G$54</f>
        <v>£m 2022/23p</v>
      </c>
      <c r="J872" s="149">
        <f t="shared" ref="J872:AM872" si="948">IF(J$4&lt;$F872, 0, IF(J$4 &lt; $F872 + INDEX($J863:$AM863, MATCH($F872, $J$4:$AM$4, 0 ) ), 1, 0 ) ) * INDEX($J864:$AM864,MATCH($F872, $J$4:$AM$4, 0) )</f>
        <v>0</v>
      </c>
      <c r="K872" s="149">
        <f t="shared" si="948"/>
        <v>0</v>
      </c>
      <c r="L872" s="149">
        <f t="shared" si="948"/>
        <v>0</v>
      </c>
      <c r="M872" s="149">
        <f t="shared" si="948"/>
        <v>0</v>
      </c>
      <c r="N872" s="149">
        <f t="shared" si="948"/>
        <v>0</v>
      </c>
      <c r="O872" s="149">
        <f t="shared" si="948"/>
        <v>0</v>
      </c>
      <c r="P872" s="149">
        <f t="shared" si="948"/>
        <v>0</v>
      </c>
      <c r="Q872" s="149">
        <f t="shared" si="948"/>
        <v>0</v>
      </c>
      <c r="R872" s="149">
        <f t="shared" si="948"/>
        <v>0</v>
      </c>
      <c r="S872" s="149">
        <f t="shared" si="948"/>
        <v>0</v>
      </c>
      <c r="T872" s="149">
        <f t="shared" si="948"/>
        <v>0</v>
      </c>
      <c r="U872" s="149">
        <f t="shared" si="948"/>
        <v>0</v>
      </c>
      <c r="V872" s="149">
        <f t="shared" si="948"/>
        <v>0</v>
      </c>
      <c r="W872" s="149">
        <f t="shared" si="948"/>
        <v>0</v>
      </c>
      <c r="X872" s="149">
        <f t="shared" si="948"/>
        <v>0</v>
      </c>
      <c r="Y872" s="149">
        <f t="shared" si="948"/>
        <v>0</v>
      </c>
      <c r="Z872" s="149">
        <f t="shared" si="948"/>
        <v>0</v>
      </c>
      <c r="AA872" s="149">
        <f t="shared" si="948"/>
        <v>0</v>
      </c>
      <c r="AB872" s="149">
        <f t="shared" si="948"/>
        <v>0</v>
      </c>
      <c r="AC872" s="149">
        <f t="shared" si="948"/>
        <v>0</v>
      </c>
      <c r="AD872" s="149">
        <f t="shared" si="948"/>
        <v>0</v>
      </c>
      <c r="AE872" s="149">
        <f t="shared" si="948"/>
        <v>0</v>
      </c>
      <c r="AF872" s="149">
        <f t="shared" si="948"/>
        <v>0</v>
      </c>
      <c r="AG872" s="149">
        <f t="shared" si="948"/>
        <v>0</v>
      </c>
      <c r="AH872" s="149">
        <f t="shared" si="948"/>
        <v>0</v>
      </c>
      <c r="AI872" s="149">
        <f t="shared" si="948"/>
        <v>0</v>
      </c>
      <c r="AJ872" s="149">
        <f t="shared" si="948"/>
        <v>0</v>
      </c>
      <c r="AK872" s="149">
        <f t="shared" si="948"/>
        <v>0</v>
      </c>
      <c r="AL872" s="149">
        <f t="shared" si="948"/>
        <v>0</v>
      </c>
      <c r="AM872" s="149">
        <f t="shared" si="948"/>
        <v>0</v>
      </c>
    </row>
    <row r="873" spans="2:39" outlineLevel="1">
      <c r="E873" s="110" t="str">
        <f t="shared" si="944"/>
        <v>Draw down charge for enhancement capital expenditure in 2026</v>
      </c>
      <c r="F873" s="147">
        <f>Inputs!$O$4</f>
        <v>2026</v>
      </c>
      <c r="G873" s="69" t="str">
        <f>Inputs!G$54</f>
        <v>£m 2022/23p</v>
      </c>
      <c r="J873" s="149">
        <f t="shared" ref="J873:AM873" si="949">IF(J$4&lt;$F873, 0, IF(J$4 &lt; $F873 + INDEX($J863:$AM863, MATCH($F873, $J$4:$AM$4, 0 ) ), 1, 0 ) ) * INDEX($J864:$AM864,MATCH($F873, $J$4:$AM$4, 0) )</f>
        <v>0</v>
      </c>
      <c r="K873" s="149">
        <f t="shared" si="949"/>
        <v>0</v>
      </c>
      <c r="L873" s="149">
        <f t="shared" si="949"/>
        <v>0</v>
      </c>
      <c r="M873" s="149">
        <f t="shared" si="949"/>
        <v>0</v>
      </c>
      <c r="N873" s="149">
        <f t="shared" si="949"/>
        <v>0</v>
      </c>
      <c r="O873" s="149">
        <f t="shared" si="949"/>
        <v>0</v>
      </c>
      <c r="P873" s="149">
        <f t="shared" si="949"/>
        <v>0</v>
      </c>
      <c r="Q873" s="149">
        <f t="shared" si="949"/>
        <v>0</v>
      </c>
      <c r="R873" s="149">
        <f t="shared" si="949"/>
        <v>0</v>
      </c>
      <c r="S873" s="149">
        <f t="shared" si="949"/>
        <v>0</v>
      </c>
      <c r="T873" s="149">
        <f t="shared" si="949"/>
        <v>0</v>
      </c>
      <c r="U873" s="149">
        <f t="shared" si="949"/>
        <v>0</v>
      </c>
      <c r="V873" s="149">
        <f t="shared" si="949"/>
        <v>0</v>
      </c>
      <c r="W873" s="149">
        <f t="shared" si="949"/>
        <v>0</v>
      </c>
      <c r="X873" s="149">
        <f t="shared" si="949"/>
        <v>0</v>
      </c>
      <c r="Y873" s="149">
        <f t="shared" si="949"/>
        <v>0</v>
      </c>
      <c r="Z873" s="149">
        <f t="shared" si="949"/>
        <v>0</v>
      </c>
      <c r="AA873" s="149">
        <f t="shared" si="949"/>
        <v>0</v>
      </c>
      <c r="AB873" s="149">
        <f t="shared" si="949"/>
        <v>0</v>
      </c>
      <c r="AC873" s="149">
        <f t="shared" si="949"/>
        <v>0</v>
      </c>
      <c r="AD873" s="149">
        <f t="shared" si="949"/>
        <v>0</v>
      </c>
      <c r="AE873" s="149">
        <f t="shared" si="949"/>
        <v>0</v>
      </c>
      <c r="AF873" s="149">
        <f t="shared" si="949"/>
        <v>0</v>
      </c>
      <c r="AG873" s="149">
        <f t="shared" si="949"/>
        <v>0</v>
      </c>
      <c r="AH873" s="149">
        <f t="shared" si="949"/>
        <v>0</v>
      </c>
      <c r="AI873" s="149">
        <f t="shared" si="949"/>
        <v>0</v>
      </c>
      <c r="AJ873" s="149">
        <f t="shared" si="949"/>
        <v>0</v>
      </c>
      <c r="AK873" s="149">
        <f t="shared" si="949"/>
        <v>0</v>
      </c>
      <c r="AL873" s="149">
        <f t="shared" si="949"/>
        <v>0</v>
      </c>
      <c r="AM873" s="149">
        <f t="shared" si="949"/>
        <v>0</v>
      </c>
    </row>
    <row r="874" spans="2:39" outlineLevel="1">
      <c r="E874" s="110" t="str">
        <f t="shared" si="944"/>
        <v>Draw down charge for enhancement capital expenditure in 2027</v>
      </c>
      <c r="F874" s="147">
        <f>Inputs!$P$4</f>
        <v>2027</v>
      </c>
      <c r="G874" s="69" t="str">
        <f>Inputs!G$54</f>
        <v>£m 2022/23p</v>
      </c>
      <c r="J874" s="149">
        <f t="shared" ref="J874:AM874" si="950">IF(J$4&lt;$F874, 0, IF(J$4 &lt; $F874 + INDEX($J863:$AM863, MATCH($F874, $J$4:$AM$4, 0 ) ), 1, 0 ) ) * INDEX($J864:$AM864,MATCH($F874, $J$4:$AM$4, 0) )</f>
        <v>0</v>
      </c>
      <c r="K874" s="149">
        <f t="shared" si="950"/>
        <v>0</v>
      </c>
      <c r="L874" s="149">
        <f t="shared" si="950"/>
        <v>0</v>
      </c>
      <c r="M874" s="149">
        <f t="shared" si="950"/>
        <v>0</v>
      </c>
      <c r="N874" s="149">
        <f t="shared" si="950"/>
        <v>0</v>
      </c>
      <c r="O874" s="149">
        <f t="shared" si="950"/>
        <v>0</v>
      </c>
      <c r="P874" s="149">
        <f t="shared" si="950"/>
        <v>0</v>
      </c>
      <c r="Q874" s="149">
        <f t="shared" si="950"/>
        <v>0</v>
      </c>
      <c r="R874" s="149">
        <f t="shared" si="950"/>
        <v>0</v>
      </c>
      <c r="S874" s="149">
        <f t="shared" si="950"/>
        <v>0</v>
      </c>
      <c r="T874" s="149">
        <f t="shared" si="950"/>
        <v>0</v>
      </c>
      <c r="U874" s="149">
        <f t="shared" si="950"/>
        <v>0</v>
      </c>
      <c r="V874" s="149">
        <f t="shared" si="950"/>
        <v>0</v>
      </c>
      <c r="W874" s="149">
        <f t="shared" si="950"/>
        <v>0</v>
      </c>
      <c r="X874" s="149">
        <f t="shared" si="950"/>
        <v>0</v>
      </c>
      <c r="Y874" s="149">
        <f t="shared" si="950"/>
        <v>0</v>
      </c>
      <c r="Z874" s="149">
        <f t="shared" si="950"/>
        <v>0</v>
      </c>
      <c r="AA874" s="149">
        <f t="shared" si="950"/>
        <v>0</v>
      </c>
      <c r="AB874" s="149">
        <f t="shared" si="950"/>
        <v>0</v>
      </c>
      <c r="AC874" s="149">
        <f t="shared" si="950"/>
        <v>0</v>
      </c>
      <c r="AD874" s="149">
        <f t="shared" si="950"/>
        <v>0</v>
      </c>
      <c r="AE874" s="149">
        <f t="shared" si="950"/>
        <v>0</v>
      </c>
      <c r="AF874" s="149">
        <f t="shared" si="950"/>
        <v>0</v>
      </c>
      <c r="AG874" s="149">
        <f t="shared" si="950"/>
        <v>0</v>
      </c>
      <c r="AH874" s="149">
        <f t="shared" si="950"/>
        <v>0</v>
      </c>
      <c r="AI874" s="149">
        <f t="shared" si="950"/>
        <v>0</v>
      </c>
      <c r="AJ874" s="149">
        <f t="shared" si="950"/>
        <v>0</v>
      </c>
      <c r="AK874" s="149">
        <f t="shared" si="950"/>
        <v>0</v>
      </c>
      <c r="AL874" s="149">
        <f t="shared" si="950"/>
        <v>0</v>
      </c>
      <c r="AM874" s="149">
        <f t="shared" si="950"/>
        <v>0</v>
      </c>
    </row>
    <row r="875" spans="2:39" outlineLevel="1">
      <c r="E875" s="110" t="str">
        <f t="shared" si="944"/>
        <v>Draw down charge for enhancement capital expenditure in 2028</v>
      </c>
      <c r="F875" s="147">
        <f>Inputs!$Q$4</f>
        <v>2028</v>
      </c>
      <c r="G875" s="69" t="str">
        <f>Inputs!G$54</f>
        <v>£m 2022/23p</v>
      </c>
      <c r="J875" s="149">
        <f t="shared" ref="J875:AM875" si="951">IF(J$4&lt;$F875, 0, IF(J$4 &lt; $F875 + INDEX($J863:$AM863, MATCH($F875, $J$4:$AM$4, 0 ) ), 1, 0 ) ) * INDEX($J864:$AM864,MATCH($F875, $J$4:$AM$4, 0) )</f>
        <v>0</v>
      </c>
      <c r="K875" s="149">
        <f t="shared" si="951"/>
        <v>0</v>
      </c>
      <c r="L875" s="149">
        <f t="shared" si="951"/>
        <v>0</v>
      </c>
      <c r="M875" s="149">
        <f t="shared" si="951"/>
        <v>0</v>
      </c>
      <c r="N875" s="149">
        <f t="shared" si="951"/>
        <v>0</v>
      </c>
      <c r="O875" s="149">
        <f t="shared" si="951"/>
        <v>0</v>
      </c>
      <c r="P875" s="149">
        <f t="shared" si="951"/>
        <v>0</v>
      </c>
      <c r="Q875" s="149">
        <f t="shared" si="951"/>
        <v>0</v>
      </c>
      <c r="R875" s="149">
        <f t="shared" si="951"/>
        <v>0</v>
      </c>
      <c r="S875" s="149">
        <f t="shared" si="951"/>
        <v>0</v>
      </c>
      <c r="T875" s="149">
        <f t="shared" si="951"/>
        <v>0</v>
      </c>
      <c r="U875" s="149">
        <f t="shared" si="951"/>
        <v>0</v>
      </c>
      <c r="V875" s="149">
        <f t="shared" si="951"/>
        <v>0</v>
      </c>
      <c r="W875" s="149">
        <f t="shared" si="951"/>
        <v>0</v>
      </c>
      <c r="X875" s="149">
        <f t="shared" si="951"/>
        <v>0</v>
      </c>
      <c r="Y875" s="149">
        <f t="shared" si="951"/>
        <v>0</v>
      </c>
      <c r="Z875" s="149">
        <f t="shared" si="951"/>
        <v>0</v>
      </c>
      <c r="AA875" s="149">
        <f t="shared" si="951"/>
        <v>0</v>
      </c>
      <c r="AB875" s="149">
        <f t="shared" si="951"/>
        <v>0</v>
      </c>
      <c r="AC875" s="149">
        <f t="shared" si="951"/>
        <v>0</v>
      </c>
      <c r="AD875" s="149">
        <f t="shared" si="951"/>
        <v>0</v>
      </c>
      <c r="AE875" s="149">
        <f t="shared" si="951"/>
        <v>0</v>
      </c>
      <c r="AF875" s="149">
        <f t="shared" si="951"/>
        <v>0</v>
      </c>
      <c r="AG875" s="149">
        <f t="shared" si="951"/>
        <v>0</v>
      </c>
      <c r="AH875" s="149">
        <f t="shared" si="951"/>
        <v>0</v>
      </c>
      <c r="AI875" s="149">
        <f t="shared" si="951"/>
        <v>0</v>
      </c>
      <c r="AJ875" s="149">
        <f t="shared" si="951"/>
        <v>0</v>
      </c>
      <c r="AK875" s="149">
        <f t="shared" si="951"/>
        <v>0</v>
      </c>
      <c r="AL875" s="149">
        <f t="shared" si="951"/>
        <v>0</v>
      </c>
      <c r="AM875" s="149">
        <f t="shared" si="951"/>
        <v>0</v>
      </c>
    </row>
    <row r="876" spans="2:39" outlineLevel="1">
      <c r="E876" s="110" t="str">
        <f t="shared" si="944"/>
        <v>Draw down charge for enhancement capital expenditure in 2029</v>
      </c>
      <c r="F876" s="147">
        <f>Inputs!$R$4</f>
        <v>2029</v>
      </c>
      <c r="G876" s="69" t="str">
        <f>Inputs!G$54</f>
        <v>£m 2022/23p</v>
      </c>
      <c r="J876" s="149">
        <f t="shared" ref="J876:AM876" si="952">IF(J$4&lt;$F876, 0, IF(J$4 &lt; $F876 + INDEX($J863:$AM863, MATCH($F876, $J$4:$AM$4, 0 ) ), 1, 0 ) ) * INDEX($J864:$AM864,MATCH($F876, $J$4:$AM$4, 0) )</f>
        <v>0</v>
      </c>
      <c r="K876" s="149">
        <f t="shared" si="952"/>
        <v>0</v>
      </c>
      <c r="L876" s="149">
        <f t="shared" si="952"/>
        <v>0</v>
      </c>
      <c r="M876" s="149">
        <f t="shared" si="952"/>
        <v>0</v>
      </c>
      <c r="N876" s="149">
        <f t="shared" si="952"/>
        <v>0</v>
      </c>
      <c r="O876" s="149">
        <f t="shared" si="952"/>
        <v>0</v>
      </c>
      <c r="P876" s="149">
        <f t="shared" si="952"/>
        <v>0</v>
      </c>
      <c r="Q876" s="149">
        <f t="shared" si="952"/>
        <v>0</v>
      </c>
      <c r="R876" s="149">
        <f t="shared" si="952"/>
        <v>0</v>
      </c>
      <c r="S876" s="149">
        <f t="shared" si="952"/>
        <v>0</v>
      </c>
      <c r="T876" s="149">
        <f t="shared" si="952"/>
        <v>0</v>
      </c>
      <c r="U876" s="149">
        <f t="shared" si="952"/>
        <v>0</v>
      </c>
      <c r="V876" s="149">
        <f t="shared" si="952"/>
        <v>0</v>
      </c>
      <c r="W876" s="149">
        <f t="shared" si="952"/>
        <v>0</v>
      </c>
      <c r="X876" s="149">
        <f t="shared" si="952"/>
        <v>0</v>
      </c>
      <c r="Y876" s="149">
        <f t="shared" si="952"/>
        <v>0</v>
      </c>
      <c r="Z876" s="149">
        <f t="shared" si="952"/>
        <v>0</v>
      </c>
      <c r="AA876" s="149">
        <f t="shared" si="952"/>
        <v>0</v>
      </c>
      <c r="AB876" s="149">
        <f t="shared" si="952"/>
        <v>0</v>
      </c>
      <c r="AC876" s="149">
        <f t="shared" si="952"/>
        <v>0</v>
      </c>
      <c r="AD876" s="149">
        <f t="shared" si="952"/>
        <v>0</v>
      </c>
      <c r="AE876" s="149">
        <f t="shared" si="952"/>
        <v>0</v>
      </c>
      <c r="AF876" s="149">
        <f t="shared" si="952"/>
        <v>0</v>
      </c>
      <c r="AG876" s="149">
        <f t="shared" si="952"/>
        <v>0</v>
      </c>
      <c r="AH876" s="149">
        <f t="shared" si="952"/>
        <v>0</v>
      </c>
      <c r="AI876" s="149">
        <f t="shared" si="952"/>
        <v>0</v>
      </c>
      <c r="AJ876" s="149">
        <f t="shared" si="952"/>
        <v>0</v>
      </c>
      <c r="AK876" s="149">
        <f t="shared" si="952"/>
        <v>0</v>
      </c>
      <c r="AL876" s="149">
        <f t="shared" si="952"/>
        <v>0</v>
      </c>
      <c r="AM876" s="149">
        <f t="shared" si="952"/>
        <v>0</v>
      </c>
    </row>
    <row r="877" spans="2:39" outlineLevel="1">
      <c r="E877" s="110" t="str">
        <f t="shared" si="944"/>
        <v>Draw down charge for enhancement capital expenditure in 2030</v>
      </c>
      <c r="F877" s="147">
        <f>Inputs!$S$4</f>
        <v>2030</v>
      </c>
      <c r="G877" s="69" t="str">
        <f>Inputs!G$54</f>
        <v>£m 2022/23p</v>
      </c>
      <c r="J877" s="149">
        <f t="shared" ref="J877:AM877" si="953">IF(J$4&lt;$F877, 0, IF(J$4 &lt; $F877 + INDEX($J863:$AM863, MATCH($F877, $J$4:$AM$4, 0 ) ), 1, 0 ) ) * INDEX($J864:$AM864,MATCH($F877, $J$4:$AM$4, 0) )</f>
        <v>0</v>
      </c>
      <c r="K877" s="149">
        <f t="shared" si="953"/>
        <v>0</v>
      </c>
      <c r="L877" s="149">
        <f t="shared" si="953"/>
        <v>0</v>
      </c>
      <c r="M877" s="149">
        <f t="shared" si="953"/>
        <v>0</v>
      </c>
      <c r="N877" s="149">
        <f t="shared" si="953"/>
        <v>0</v>
      </c>
      <c r="O877" s="149">
        <f t="shared" si="953"/>
        <v>0</v>
      </c>
      <c r="P877" s="149">
        <f t="shared" si="953"/>
        <v>0</v>
      </c>
      <c r="Q877" s="149">
        <f t="shared" si="953"/>
        <v>0</v>
      </c>
      <c r="R877" s="149">
        <f t="shared" si="953"/>
        <v>0</v>
      </c>
      <c r="S877" s="149">
        <f t="shared" si="953"/>
        <v>0</v>
      </c>
      <c r="T877" s="149">
        <f t="shared" si="953"/>
        <v>0</v>
      </c>
      <c r="U877" s="149">
        <f t="shared" si="953"/>
        <v>0</v>
      </c>
      <c r="V877" s="149">
        <f t="shared" si="953"/>
        <v>0</v>
      </c>
      <c r="W877" s="149">
        <f t="shared" si="953"/>
        <v>0</v>
      </c>
      <c r="X877" s="149">
        <f t="shared" si="953"/>
        <v>0</v>
      </c>
      <c r="Y877" s="149">
        <f t="shared" si="953"/>
        <v>0</v>
      </c>
      <c r="Z877" s="149">
        <f t="shared" si="953"/>
        <v>0</v>
      </c>
      <c r="AA877" s="149">
        <f t="shared" si="953"/>
        <v>0</v>
      </c>
      <c r="AB877" s="149">
        <f t="shared" si="953"/>
        <v>0</v>
      </c>
      <c r="AC877" s="149">
        <f t="shared" si="953"/>
        <v>0</v>
      </c>
      <c r="AD877" s="149">
        <f t="shared" si="953"/>
        <v>0</v>
      </c>
      <c r="AE877" s="149">
        <f t="shared" si="953"/>
        <v>0</v>
      </c>
      <c r="AF877" s="149">
        <f t="shared" si="953"/>
        <v>0</v>
      </c>
      <c r="AG877" s="149">
        <f t="shared" si="953"/>
        <v>0</v>
      </c>
      <c r="AH877" s="149">
        <f t="shared" si="953"/>
        <v>0</v>
      </c>
      <c r="AI877" s="149">
        <f t="shared" si="953"/>
        <v>0</v>
      </c>
      <c r="AJ877" s="149">
        <f t="shared" si="953"/>
        <v>0</v>
      </c>
      <c r="AK877" s="149">
        <f t="shared" si="953"/>
        <v>0</v>
      </c>
      <c r="AL877" s="149">
        <f t="shared" si="953"/>
        <v>0</v>
      </c>
      <c r="AM877" s="149">
        <f t="shared" si="953"/>
        <v>0</v>
      </c>
    </row>
    <row r="878" spans="2:39" outlineLevel="1">
      <c r="E878" s="110" t="str">
        <f t="shared" si="944"/>
        <v>Draw down charge for enhancement capital expenditure in 2031</v>
      </c>
      <c r="F878" s="147">
        <f>Inputs!$T$4</f>
        <v>2031</v>
      </c>
      <c r="G878" s="69" t="str">
        <f>Inputs!G$54</f>
        <v>£m 2022/23p</v>
      </c>
      <c r="J878" s="149">
        <f t="shared" ref="J878:AM878" si="954">IF(J$4&lt;$F878, 0, IF(J$4 &lt; $F878 + INDEX($J863:$AM863, MATCH($F878, $J$4:$AM$4, 0 ) ), 1, 0 ) ) * INDEX($J864:$AM864,MATCH($F878, $J$4:$AM$4, 0) )</f>
        <v>0</v>
      </c>
      <c r="K878" s="149">
        <f t="shared" si="954"/>
        <v>0</v>
      </c>
      <c r="L878" s="149">
        <f t="shared" si="954"/>
        <v>0</v>
      </c>
      <c r="M878" s="149">
        <f t="shared" si="954"/>
        <v>0</v>
      </c>
      <c r="N878" s="149">
        <f t="shared" si="954"/>
        <v>0</v>
      </c>
      <c r="O878" s="149">
        <f t="shared" si="954"/>
        <v>0</v>
      </c>
      <c r="P878" s="149">
        <f t="shared" si="954"/>
        <v>0</v>
      </c>
      <c r="Q878" s="149">
        <f t="shared" si="954"/>
        <v>0</v>
      </c>
      <c r="R878" s="149">
        <f t="shared" si="954"/>
        <v>0</v>
      </c>
      <c r="S878" s="149">
        <f t="shared" si="954"/>
        <v>0</v>
      </c>
      <c r="T878" s="149">
        <f t="shared" si="954"/>
        <v>0</v>
      </c>
      <c r="U878" s="149">
        <f t="shared" si="954"/>
        <v>0</v>
      </c>
      <c r="V878" s="149">
        <f t="shared" si="954"/>
        <v>0</v>
      </c>
      <c r="W878" s="149">
        <f t="shared" si="954"/>
        <v>0</v>
      </c>
      <c r="X878" s="149">
        <f t="shared" si="954"/>
        <v>0</v>
      </c>
      <c r="Y878" s="149">
        <f t="shared" si="954"/>
        <v>0</v>
      </c>
      <c r="Z878" s="149">
        <f t="shared" si="954"/>
        <v>0</v>
      </c>
      <c r="AA878" s="149">
        <f t="shared" si="954"/>
        <v>0</v>
      </c>
      <c r="AB878" s="149">
        <f t="shared" si="954"/>
        <v>0</v>
      </c>
      <c r="AC878" s="149">
        <f t="shared" si="954"/>
        <v>0</v>
      </c>
      <c r="AD878" s="149">
        <f t="shared" si="954"/>
        <v>0</v>
      </c>
      <c r="AE878" s="149">
        <f t="shared" si="954"/>
        <v>0</v>
      </c>
      <c r="AF878" s="149">
        <f t="shared" si="954"/>
        <v>0</v>
      </c>
      <c r="AG878" s="149">
        <f t="shared" si="954"/>
        <v>0</v>
      </c>
      <c r="AH878" s="149">
        <f t="shared" si="954"/>
        <v>0</v>
      </c>
      <c r="AI878" s="149">
        <f t="shared" si="954"/>
        <v>0</v>
      </c>
      <c r="AJ878" s="149">
        <f t="shared" si="954"/>
        <v>0</v>
      </c>
      <c r="AK878" s="149">
        <f t="shared" si="954"/>
        <v>0</v>
      </c>
      <c r="AL878" s="149">
        <f t="shared" si="954"/>
        <v>0</v>
      </c>
      <c r="AM878" s="149">
        <f t="shared" si="954"/>
        <v>0</v>
      </c>
    </row>
    <row r="879" spans="2:39" outlineLevel="1">
      <c r="E879" s="110" t="str">
        <f t="shared" si="944"/>
        <v>Draw down charge for enhancement capital expenditure in 2032</v>
      </c>
      <c r="F879" s="147">
        <f>Inputs!$U$4</f>
        <v>2032</v>
      </c>
      <c r="G879" s="69" t="str">
        <f>Inputs!G$54</f>
        <v>£m 2022/23p</v>
      </c>
      <c r="J879" s="149">
        <f t="shared" ref="J879:AM879" si="955">IF(J$4&lt;$F879, 0, IF(J$4 &lt; $F879 + INDEX($J863:$AM863, MATCH($F879, $J$4:$AM$4, 0 ) ), 1, 0 ) ) * INDEX($J864:$AM864,MATCH($F879, $J$4:$AM$4, 0) )</f>
        <v>0</v>
      </c>
      <c r="K879" s="149">
        <f t="shared" si="955"/>
        <v>0</v>
      </c>
      <c r="L879" s="149">
        <f t="shared" si="955"/>
        <v>0</v>
      </c>
      <c r="M879" s="149">
        <f t="shared" si="955"/>
        <v>0</v>
      </c>
      <c r="N879" s="149">
        <f t="shared" si="955"/>
        <v>0</v>
      </c>
      <c r="O879" s="149">
        <f t="shared" si="955"/>
        <v>0</v>
      </c>
      <c r="P879" s="149">
        <f t="shared" si="955"/>
        <v>0</v>
      </c>
      <c r="Q879" s="149">
        <f t="shared" si="955"/>
        <v>0</v>
      </c>
      <c r="R879" s="149">
        <f t="shared" si="955"/>
        <v>0</v>
      </c>
      <c r="S879" s="149">
        <f t="shared" si="955"/>
        <v>0</v>
      </c>
      <c r="T879" s="149">
        <f t="shared" si="955"/>
        <v>0</v>
      </c>
      <c r="U879" s="149">
        <f t="shared" si="955"/>
        <v>0</v>
      </c>
      <c r="V879" s="149">
        <f t="shared" si="955"/>
        <v>0</v>
      </c>
      <c r="W879" s="149">
        <f t="shared" si="955"/>
        <v>0</v>
      </c>
      <c r="X879" s="149">
        <f t="shared" si="955"/>
        <v>0</v>
      </c>
      <c r="Y879" s="149">
        <f t="shared" si="955"/>
        <v>0</v>
      </c>
      <c r="Z879" s="149">
        <f t="shared" si="955"/>
        <v>0</v>
      </c>
      <c r="AA879" s="149">
        <f t="shared" si="955"/>
        <v>0</v>
      </c>
      <c r="AB879" s="149">
        <f t="shared" si="955"/>
        <v>0</v>
      </c>
      <c r="AC879" s="149">
        <f t="shared" si="955"/>
        <v>0</v>
      </c>
      <c r="AD879" s="149">
        <f t="shared" si="955"/>
        <v>0</v>
      </c>
      <c r="AE879" s="149">
        <f t="shared" si="955"/>
        <v>0</v>
      </c>
      <c r="AF879" s="149">
        <f t="shared" si="955"/>
        <v>0</v>
      </c>
      <c r="AG879" s="149">
        <f t="shared" si="955"/>
        <v>0</v>
      </c>
      <c r="AH879" s="149">
        <f t="shared" si="955"/>
        <v>0</v>
      </c>
      <c r="AI879" s="149">
        <f t="shared" si="955"/>
        <v>0</v>
      </c>
      <c r="AJ879" s="149">
        <f t="shared" si="955"/>
        <v>0</v>
      </c>
      <c r="AK879" s="149">
        <f t="shared" si="955"/>
        <v>0</v>
      </c>
      <c r="AL879" s="149">
        <f t="shared" si="955"/>
        <v>0</v>
      </c>
      <c r="AM879" s="149">
        <f t="shared" si="955"/>
        <v>0</v>
      </c>
    </row>
    <row r="880" spans="2:39" outlineLevel="1">
      <c r="E880" s="110" t="str">
        <f t="shared" si="944"/>
        <v>Draw down charge for enhancement capital expenditure in 2033</v>
      </c>
      <c r="F880" s="147">
        <f>Inputs!$V$4</f>
        <v>2033</v>
      </c>
      <c r="G880" s="69" t="str">
        <f>Inputs!G$54</f>
        <v>£m 2022/23p</v>
      </c>
      <c r="J880" s="149">
        <f t="shared" ref="J880:AM880" si="956">IF(J$4&lt;$F880, 0, IF(J$4 &lt; $F880 + INDEX($J863:$AM863, MATCH($F880, $J$4:$AM$4, 0 ) ), 1, 0 ) ) * INDEX($J864:$AM864,MATCH($F880, $J$4:$AM$4, 0) )</f>
        <v>0</v>
      </c>
      <c r="K880" s="149">
        <f t="shared" si="956"/>
        <v>0</v>
      </c>
      <c r="L880" s="149">
        <f t="shared" si="956"/>
        <v>0</v>
      </c>
      <c r="M880" s="149">
        <f t="shared" si="956"/>
        <v>0</v>
      </c>
      <c r="N880" s="149">
        <f t="shared" si="956"/>
        <v>0</v>
      </c>
      <c r="O880" s="149">
        <f t="shared" si="956"/>
        <v>0</v>
      </c>
      <c r="P880" s="149">
        <f t="shared" si="956"/>
        <v>0</v>
      </c>
      <c r="Q880" s="149">
        <f t="shared" si="956"/>
        <v>0</v>
      </c>
      <c r="R880" s="149">
        <f t="shared" si="956"/>
        <v>0</v>
      </c>
      <c r="S880" s="149">
        <f t="shared" si="956"/>
        <v>0</v>
      </c>
      <c r="T880" s="149">
        <f t="shared" si="956"/>
        <v>0</v>
      </c>
      <c r="U880" s="149">
        <f t="shared" si="956"/>
        <v>0</v>
      </c>
      <c r="V880" s="149">
        <f t="shared" si="956"/>
        <v>0</v>
      </c>
      <c r="W880" s="149">
        <f t="shared" si="956"/>
        <v>0</v>
      </c>
      <c r="X880" s="149">
        <f t="shared" si="956"/>
        <v>0</v>
      </c>
      <c r="Y880" s="149">
        <f t="shared" si="956"/>
        <v>0</v>
      </c>
      <c r="Z880" s="149">
        <f t="shared" si="956"/>
        <v>0</v>
      </c>
      <c r="AA880" s="149">
        <f t="shared" si="956"/>
        <v>0</v>
      </c>
      <c r="AB880" s="149">
        <f t="shared" si="956"/>
        <v>0</v>
      </c>
      <c r="AC880" s="149">
        <f t="shared" si="956"/>
        <v>0</v>
      </c>
      <c r="AD880" s="149">
        <f t="shared" si="956"/>
        <v>0</v>
      </c>
      <c r="AE880" s="149">
        <f t="shared" si="956"/>
        <v>0</v>
      </c>
      <c r="AF880" s="149">
        <f t="shared" si="956"/>
        <v>0</v>
      </c>
      <c r="AG880" s="149">
        <f t="shared" si="956"/>
        <v>0</v>
      </c>
      <c r="AH880" s="149">
        <f t="shared" si="956"/>
        <v>0</v>
      </c>
      <c r="AI880" s="149">
        <f t="shared" si="956"/>
        <v>0</v>
      </c>
      <c r="AJ880" s="149">
        <f t="shared" si="956"/>
        <v>0</v>
      </c>
      <c r="AK880" s="149">
        <f t="shared" si="956"/>
        <v>0</v>
      </c>
      <c r="AL880" s="149">
        <f t="shared" si="956"/>
        <v>0</v>
      </c>
      <c r="AM880" s="149">
        <f t="shared" si="956"/>
        <v>0</v>
      </c>
    </row>
    <row r="881" spans="5:39" outlineLevel="1">
      <c r="E881" s="110" t="str">
        <f t="shared" si="944"/>
        <v>Draw down charge for enhancement capital expenditure in 2034</v>
      </c>
      <c r="F881" s="147">
        <f>Inputs!$W$4</f>
        <v>2034</v>
      </c>
      <c r="G881" s="69" t="str">
        <f>Inputs!G$54</f>
        <v>£m 2022/23p</v>
      </c>
      <c r="J881" s="149">
        <f t="shared" ref="J881:AM881" si="957">IF(J$4&lt;$F881, 0, IF(J$4 &lt; $F881 + INDEX($J863:$AM863, MATCH($F881, $J$4:$AM$4, 0 ) ), 1, 0 ) ) * INDEX($J864:$AM864,MATCH($F881, $J$4:$AM$4, 0) )</f>
        <v>0</v>
      </c>
      <c r="K881" s="149">
        <f t="shared" si="957"/>
        <v>0</v>
      </c>
      <c r="L881" s="149">
        <f t="shared" si="957"/>
        <v>0</v>
      </c>
      <c r="M881" s="149">
        <f t="shared" si="957"/>
        <v>0</v>
      </c>
      <c r="N881" s="149">
        <f t="shared" si="957"/>
        <v>0</v>
      </c>
      <c r="O881" s="149">
        <f t="shared" si="957"/>
        <v>0</v>
      </c>
      <c r="P881" s="149">
        <f t="shared" si="957"/>
        <v>0</v>
      </c>
      <c r="Q881" s="149">
        <f t="shared" si="957"/>
        <v>0</v>
      </c>
      <c r="R881" s="149">
        <f t="shared" si="957"/>
        <v>0</v>
      </c>
      <c r="S881" s="149">
        <f t="shared" si="957"/>
        <v>0</v>
      </c>
      <c r="T881" s="149">
        <f t="shared" si="957"/>
        <v>0</v>
      </c>
      <c r="U881" s="149">
        <f t="shared" si="957"/>
        <v>0</v>
      </c>
      <c r="V881" s="149">
        <f t="shared" si="957"/>
        <v>0</v>
      </c>
      <c r="W881" s="149">
        <f t="shared" si="957"/>
        <v>0</v>
      </c>
      <c r="X881" s="149">
        <f t="shared" si="957"/>
        <v>0</v>
      </c>
      <c r="Y881" s="149">
        <f t="shared" si="957"/>
        <v>0</v>
      </c>
      <c r="Z881" s="149">
        <f t="shared" si="957"/>
        <v>0</v>
      </c>
      <c r="AA881" s="149">
        <f t="shared" si="957"/>
        <v>0</v>
      </c>
      <c r="AB881" s="149">
        <f t="shared" si="957"/>
        <v>0</v>
      </c>
      <c r="AC881" s="149">
        <f t="shared" si="957"/>
        <v>0</v>
      </c>
      <c r="AD881" s="149">
        <f t="shared" si="957"/>
        <v>0</v>
      </c>
      <c r="AE881" s="149">
        <f t="shared" si="957"/>
        <v>0</v>
      </c>
      <c r="AF881" s="149">
        <f t="shared" si="957"/>
        <v>0</v>
      </c>
      <c r="AG881" s="149">
        <f t="shared" si="957"/>
        <v>0</v>
      </c>
      <c r="AH881" s="149">
        <f t="shared" si="957"/>
        <v>0</v>
      </c>
      <c r="AI881" s="149">
        <f t="shared" si="957"/>
        <v>0</v>
      </c>
      <c r="AJ881" s="149">
        <f t="shared" si="957"/>
        <v>0</v>
      </c>
      <c r="AK881" s="149">
        <f t="shared" si="957"/>
        <v>0</v>
      </c>
      <c r="AL881" s="149">
        <f t="shared" si="957"/>
        <v>0</v>
      </c>
      <c r="AM881" s="149">
        <f t="shared" si="957"/>
        <v>0</v>
      </c>
    </row>
    <row r="882" spans="5:39" outlineLevel="1">
      <c r="E882" s="110" t="str">
        <f t="shared" si="944"/>
        <v>Draw down charge for enhancement capital expenditure in 2035</v>
      </c>
      <c r="F882" s="147">
        <f>Inputs!$X$4</f>
        <v>2035</v>
      </c>
      <c r="G882" s="69" t="str">
        <f>Inputs!G$54</f>
        <v>£m 2022/23p</v>
      </c>
      <c r="J882" s="149">
        <f t="shared" ref="J882:AM882" si="958">IF(J$4&lt;$F882, 0, IF(J$4 &lt; $F882 + INDEX($J863:$AM863, MATCH($F882, $J$4:$AM$4, 0 ) ), 1, 0 ) ) * INDEX($J864:$AM864,MATCH($F882, $J$4:$AM$4, 0) )</f>
        <v>0</v>
      </c>
      <c r="K882" s="149">
        <f t="shared" si="958"/>
        <v>0</v>
      </c>
      <c r="L882" s="149">
        <f t="shared" si="958"/>
        <v>0</v>
      </c>
      <c r="M882" s="149">
        <f t="shared" si="958"/>
        <v>0</v>
      </c>
      <c r="N882" s="149">
        <f t="shared" si="958"/>
        <v>0</v>
      </c>
      <c r="O882" s="149">
        <f t="shared" si="958"/>
        <v>0</v>
      </c>
      <c r="P882" s="149">
        <f t="shared" si="958"/>
        <v>0</v>
      </c>
      <c r="Q882" s="149">
        <f t="shared" si="958"/>
        <v>0</v>
      </c>
      <c r="R882" s="149">
        <f t="shared" si="958"/>
        <v>0</v>
      </c>
      <c r="S882" s="149">
        <f t="shared" si="958"/>
        <v>0</v>
      </c>
      <c r="T882" s="149">
        <f t="shared" si="958"/>
        <v>0</v>
      </c>
      <c r="U882" s="149">
        <f t="shared" si="958"/>
        <v>0</v>
      </c>
      <c r="V882" s="149">
        <f t="shared" si="958"/>
        <v>0</v>
      </c>
      <c r="W882" s="149">
        <f t="shared" si="958"/>
        <v>0</v>
      </c>
      <c r="X882" s="149">
        <f t="shared" si="958"/>
        <v>0</v>
      </c>
      <c r="Y882" s="149">
        <f t="shared" si="958"/>
        <v>0</v>
      </c>
      <c r="Z882" s="149">
        <f t="shared" si="958"/>
        <v>0</v>
      </c>
      <c r="AA882" s="149">
        <f t="shared" si="958"/>
        <v>0</v>
      </c>
      <c r="AB882" s="149">
        <f t="shared" si="958"/>
        <v>0</v>
      </c>
      <c r="AC882" s="149">
        <f t="shared" si="958"/>
        <v>0</v>
      </c>
      <c r="AD882" s="149">
        <f t="shared" si="958"/>
        <v>0</v>
      </c>
      <c r="AE882" s="149">
        <f t="shared" si="958"/>
        <v>0</v>
      </c>
      <c r="AF882" s="149">
        <f t="shared" si="958"/>
        <v>0</v>
      </c>
      <c r="AG882" s="149">
        <f t="shared" si="958"/>
        <v>0</v>
      </c>
      <c r="AH882" s="149">
        <f t="shared" si="958"/>
        <v>0</v>
      </c>
      <c r="AI882" s="149">
        <f t="shared" si="958"/>
        <v>0</v>
      </c>
      <c r="AJ882" s="149">
        <f t="shared" si="958"/>
        <v>0</v>
      </c>
      <c r="AK882" s="149">
        <f t="shared" si="958"/>
        <v>0</v>
      </c>
      <c r="AL882" s="149">
        <f t="shared" si="958"/>
        <v>0</v>
      </c>
      <c r="AM882" s="149">
        <f t="shared" si="958"/>
        <v>0</v>
      </c>
    </row>
    <row r="883" spans="5:39" outlineLevel="1">
      <c r="E883" s="110" t="str">
        <f t="shared" si="944"/>
        <v>Draw down charge for enhancement capital expenditure in 2036</v>
      </c>
      <c r="F883" s="147">
        <f>Inputs!$Y$4</f>
        <v>2036</v>
      </c>
      <c r="G883" s="69" t="str">
        <f>Inputs!G$54</f>
        <v>£m 2022/23p</v>
      </c>
      <c r="J883" s="149">
        <f t="shared" ref="J883:AM883" si="959">IF(J$4&lt;$F883, 0, IF(J$4 &lt; $F883 + INDEX($J863:$AM863, MATCH($F883, $J$4:$AM$4, 0 ) ), 1, 0 ) ) * INDEX($J864:$AM864,MATCH($F883, $J$4:$AM$4, 0) )</f>
        <v>0</v>
      </c>
      <c r="K883" s="149">
        <f t="shared" si="959"/>
        <v>0</v>
      </c>
      <c r="L883" s="149">
        <f t="shared" si="959"/>
        <v>0</v>
      </c>
      <c r="M883" s="149">
        <f t="shared" si="959"/>
        <v>0</v>
      </c>
      <c r="N883" s="149">
        <f t="shared" si="959"/>
        <v>0</v>
      </c>
      <c r="O883" s="149">
        <f t="shared" si="959"/>
        <v>0</v>
      </c>
      <c r="P883" s="149">
        <f t="shared" si="959"/>
        <v>0</v>
      </c>
      <c r="Q883" s="149">
        <f t="shared" si="959"/>
        <v>0</v>
      </c>
      <c r="R883" s="149">
        <f t="shared" si="959"/>
        <v>0</v>
      </c>
      <c r="S883" s="149">
        <f t="shared" si="959"/>
        <v>0</v>
      </c>
      <c r="T883" s="149">
        <f t="shared" si="959"/>
        <v>0</v>
      </c>
      <c r="U883" s="149">
        <f t="shared" si="959"/>
        <v>0</v>
      </c>
      <c r="V883" s="149">
        <f t="shared" si="959"/>
        <v>0</v>
      </c>
      <c r="W883" s="149">
        <f t="shared" si="959"/>
        <v>0</v>
      </c>
      <c r="X883" s="149">
        <f t="shared" si="959"/>
        <v>0</v>
      </c>
      <c r="Y883" s="149">
        <f t="shared" si="959"/>
        <v>0</v>
      </c>
      <c r="Z883" s="149">
        <f t="shared" si="959"/>
        <v>0</v>
      </c>
      <c r="AA883" s="149">
        <f t="shared" si="959"/>
        <v>0</v>
      </c>
      <c r="AB883" s="149">
        <f t="shared" si="959"/>
        <v>0</v>
      </c>
      <c r="AC883" s="149">
        <f t="shared" si="959"/>
        <v>0</v>
      </c>
      <c r="AD883" s="149">
        <f t="shared" si="959"/>
        <v>0</v>
      </c>
      <c r="AE883" s="149">
        <f t="shared" si="959"/>
        <v>0</v>
      </c>
      <c r="AF883" s="149">
        <f t="shared" si="959"/>
        <v>0</v>
      </c>
      <c r="AG883" s="149">
        <f t="shared" si="959"/>
        <v>0</v>
      </c>
      <c r="AH883" s="149">
        <f t="shared" si="959"/>
        <v>0</v>
      </c>
      <c r="AI883" s="149">
        <f t="shared" si="959"/>
        <v>0</v>
      </c>
      <c r="AJ883" s="149">
        <f t="shared" si="959"/>
        <v>0</v>
      </c>
      <c r="AK883" s="149">
        <f t="shared" si="959"/>
        <v>0</v>
      </c>
      <c r="AL883" s="149">
        <f t="shared" si="959"/>
        <v>0</v>
      </c>
      <c r="AM883" s="149">
        <f t="shared" si="959"/>
        <v>0</v>
      </c>
    </row>
    <row r="884" spans="5:39" outlineLevel="1">
      <c r="E884" s="110" t="str">
        <f t="shared" si="944"/>
        <v>Draw down charge for enhancement capital expenditure in 2037</v>
      </c>
      <c r="F884" s="147">
        <f>Inputs!$Z$4</f>
        <v>2037</v>
      </c>
      <c r="G884" s="69" t="str">
        <f>Inputs!G$54</f>
        <v>£m 2022/23p</v>
      </c>
      <c r="J884" s="149">
        <f t="shared" ref="J884:AM884" si="960">IF(J$4&lt;$F884, 0, IF(J$4 &lt; $F884 + INDEX($J863:$AM863, MATCH($F884, $J$4:$AM$4, 0 ) ), 1, 0 ) ) * INDEX($J864:$AM864,MATCH($F884, $J$4:$AM$4, 0) )</f>
        <v>0</v>
      </c>
      <c r="K884" s="149">
        <f t="shared" si="960"/>
        <v>0</v>
      </c>
      <c r="L884" s="149">
        <f t="shared" si="960"/>
        <v>0</v>
      </c>
      <c r="M884" s="149">
        <f t="shared" si="960"/>
        <v>0</v>
      </c>
      <c r="N884" s="149">
        <f t="shared" si="960"/>
        <v>0</v>
      </c>
      <c r="O884" s="149">
        <f t="shared" si="960"/>
        <v>0</v>
      </c>
      <c r="P884" s="149">
        <f t="shared" si="960"/>
        <v>0</v>
      </c>
      <c r="Q884" s="149">
        <f t="shared" si="960"/>
        <v>0</v>
      </c>
      <c r="R884" s="149">
        <f t="shared" si="960"/>
        <v>0</v>
      </c>
      <c r="S884" s="149">
        <f t="shared" si="960"/>
        <v>0</v>
      </c>
      <c r="T884" s="149">
        <f t="shared" si="960"/>
        <v>0</v>
      </c>
      <c r="U884" s="149">
        <f t="shared" si="960"/>
        <v>0</v>
      </c>
      <c r="V884" s="149">
        <f t="shared" si="960"/>
        <v>0</v>
      </c>
      <c r="W884" s="149">
        <f t="shared" si="960"/>
        <v>0</v>
      </c>
      <c r="X884" s="149">
        <f t="shared" si="960"/>
        <v>0</v>
      </c>
      <c r="Y884" s="149">
        <f t="shared" si="960"/>
        <v>0</v>
      </c>
      <c r="Z884" s="149">
        <f t="shared" si="960"/>
        <v>0</v>
      </c>
      <c r="AA884" s="149">
        <f t="shared" si="960"/>
        <v>0</v>
      </c>
      <c r="AB884" s="149">
        <f t="shared" si="960"/>
        <v>0</v>
      </c>
      <c r="AC884" s="149">
        <f t="shared" si="960"/>
        <v>0</v>
      </c>
      <c r="AD884" s="149">
        <f t="shared" si="960"/>
        <v>0</v>
      </c>
      <c r="AE884" s="149">
        <f t="shared" si="960"/>
        <v>0</v>
      </c>
      <c r="AF884" s="149">
        <f t="shared" si="960"/>
        <v>0</v>
      </c>
      <c r="AG884" s="149">
        <f t="shared" si="960"/>
        <v>0</v>
      </c>
      <c r="AH884" s="149">
        <f t="shared" si="960"/>
        <v>0</v>
      </c>
      <c r="AI884" s="149">
        <f t="shared" si="960"/>
        <v>0</v>
      </c>
      <c r="AJ884" s="149">
        <f t="shared" si="960"/>
        <v>0</v>
      </c>
      <c r="AK884" s="149">
        <f t="shared" si="960"/>
        <v>0</v>
      </c>
      <c r="AL884" s="149">
        <f t="shared" si="960"/>
        <v>0</v>
      </c>
      <c r="AM884" s="149">
        <f t="shared" si="960"/>
        <v>0</v>
      </c>
    </row>
    <row r="885" spans="5:39" outlineLevel="1">
      <c r="E885" s="110" t="str">
        <f t="shared" si="944"/>
        <v>Draw down charge for enhancement capital expenditure in 2038</v>
      </c>
      <c r="F885" s="147">
        <f>Inputs!$AA$4</f>
        <v>2038</v>
      </c>
      <c r="G885" s="69" t="str">
        <f>Inputs!G$54</f>
        <v>£m 2022/23p</v>
      </c>
      <c r="J885" s="149">
        <f t="shared" ref="J885:AM885" si="961">IF(J$4&lt;$F885, 0, IF(J$4 &lt; $F885 + INDEX($J863:$AM863, MATCH($F885, $J$4:$AM$4, 0 ) ), 1, 0 ) ) * INDEX($J864:$AM864,MATCH($F885, $J$4:$AM$4, 0) )</f>
        <v>0</v>
      </c>
      <c r="K885" s="149">
        <f t="shared" si="961"/>
        <v>0</v>
      </c>
      <c r="L885" s="149">
        <f t="shared" si="961"/>
        <v>0</v>
      </c>
      <c r="M885" s="149">
        <f t="shared" si="961"/>
        <v>0</v>
      </c>
      <c r="N885" s="149">
        <f t="shared" si="961"/>
        <v>0</v>
      </c>
      <c r="O885" s="149">
        <f t="shared" si="961"/>
        <v>0</v>
      </c>
      <c r="P885" s="149">
        <f t="shared" si="961"/>
        <v>0</v>
      </c>
      <c r="Q885" s="149">
        <f t="shared" si="961"/>
        <v>0</v>
      </c>
      <c r="R885" s="149">
        <f t="shared" si="961"/>
        <v>0</v>
      </c>
      <c r="S885" s="149">
        <f t="shared" si="961"/>
        <v>0</v>
      </c>
      <c r="T885" s="149">
        <f t="shared" si="961"/>
        <v>0</v>
      </c>
      <c r="U885" s="149">
        <f t="shared" si="961"/>
        <v>0</v>
      </c>
      <c r="V885" s="149">
        <f t="shared" si="961"/>
        <v>0</v>
      </c>
      <c r="W885" s="149">
        <f t="shared" si="961"/>
        <v>0</v>
      </c>
      <c r="X885" s="149">
        <f t="shared" si="961"/>
        <v>0</v>
      </c>
      <c r="Y885" s="149">
        <f t="shared" si="961"/>
        <v>0</v>
      </c>
      <c r="Z885" s="149">
        <f t="shared" si="961"/>
        <v>0</v>
      </c>
      <c r="AA885" s="149">
        <f t="shared" si="961"/>
        <v>0</v>
      </c>
      <c r="AB885" s="149">
        <f t="shared" si="961"/>
        <v>0</v>
      </c>
      <c r="AC885" s="149">
        <f t="shared" si="961"/>
        <v>0</v>
      </c>
      <c r="AD885" s="149">
        <f t="shared" si="961"/>
        <v>0</v>
      </c>
      <c r="AE885" s="149">
        <f t="shared" si="961"/>
        <v>0</v>
      </c>
      <c r="AF885" s="149">
        <f t="shared" si="961"/>
        <v>0</v>
      </c>
      <c r="AG885" s="149">
        <f t="shared" si="961"/>
        <v>0</v>
      </c>
      <c r="AH885" s="149">
        <f t="shared" si="961"/>
        <v>0</v>
      </c>
      <c r="AI885" s="149">
        <f t="shared" si="961"/>
        <v>0</v>
      </c>
      <c r="AJ885" s="149">
        <f t="shared" si="961"/>
        <v>0</v>
      </c>
      <c r="AK885" s="149">
        <f t="shared" si="961"/>
        <v>0</v>
      </c>
      <c r="AL885" s="149">
        <f t="shared" si="961"/>
        <v>0</v>
      </c>
      <c r="AM885" s="149">
        <f t="shared" si="961"/>
        <v>0</v>
      </c>
    </row>
    <row r="886" spans="5:39" outlineLevel="1">
      <c r="E886" s="110" t="str">
        <f t="shared" si="944"/>
        <v>Draw down charge for enhancement capital expenditure in 2039</v>
      </c>
      <c r="F886" s="147">
        <f>Inputs!$AB$4</f>
        <v>2039</v>
      </c>
      <c r="G886" s="69" t="str">
        <f>Inputs!G$54</f>
        <v>£m 2022/23p</v>
      </c>
      <c r="J886" s="149">
        <f t="shared" ref="J886:AM886" si="962">IF(J$4&lt;$F886, 0, IF(J$4 &lt; $F886 + INDEX($J863:$AM863, MATCH($F886, $J$4:$AM$4, 0 ) ), 1, 0 ) ) * INDEX($J864:$AM864,MATCH($F886, $J$4:$AM$4, 0) )</f>
        <v>0</v>
      </c>
      <c r="K886" s="149">
        <f t="shared" si="962"/>
        <v>0</v>
      </c>
      <c r="L886" s="149">
        <f t="shared" si="962"/>
        <v>0</v>
      </c>
      <c r="M886" s="149">
        <f t="shared" si="962"/>
        <v>0</v>
      </c>
      <c r="N886" s="149">
        <f t="shared" si="962"/>
        <v>0</v>
      </c>
      <c r="O886" s="149">
        <f t="shared" si="962"/>
        <v>0</v>
      </c>
      <c r="P886" s="149">
        <f t="shared" si="962"/>
        <v>0</v>
      </c>
      <c r="Q886" s="149">
        <f t="shared" si="962"/>
        <v>0</v>
      </c>
      <c r="R886" s="149">
        <f t="shared" si="962"/>
        <v>0</v>
      </c>
      <c r="S886" s="149">
        <f t="shared" si="962"/>
        <v>0</v>
      </c>
      <c r="T886" s="149">
        <f t="shared" si="962"/>
        <v>0</v>
      </c>
      <c r="U886" s="149">
        <f t="shared" si="962"/>
        <v>0</v>
      </c>
      <c r="V886" s="149">
        <f t="shared" si="962"/>
        <v>0</v>
      </c>
      <c r="W886" s="149">
        <f t="shared" si="962"/>
        <v>0</v>
      </c>
      <c r="X886" s="149">
        <f t="shared" si="962"/>
        <v>0</v>
      </c>
      <c r="Y886" s="149">
        <f t="shared" si="962"/>
        <v>0</v>
      </c>
      <c r="Z886" s="149">
        <f t="shared" si="962"/>
        <v>0</v>
      </c>
      <c r="AA886" s="149">
        <f t="shared" si="962"/>
        <v>0</v>
      </c>
      <c r="AB886" s="149">
        <f t="shared" si="962"/>
        <v>0</v>
      </c>
      <c r="AC886" s="149">
        <f t="shared" si="962"/>
        <v>0</v>
      </c>
      <c r="AD886" s="149">
        <f t="shared" si="962"/>
        <v>0</v>
      </c>
      <c r="AE886" s="149">
        <f t="shared" si="962"/>
        <v>0</v>
      </c>
      <c r="AF886" s="149">
        <f t="shared" si="962"/>
        <v>0</v>
      </c>
      <c r="AG886" s="149">
        <f t="shared" si="962"/>
        <v>0</v>
      </c>
      <c r="AH886" s="149">
        <f t="shared" si="962"/>
        <v>0</v>
      </c>
      <c r="AI886" s="149">
        <f t="shared" si="962"/>
        <v>0</v>
      </c>
      <c r="AJ886" s="149">
        <f t="shared" si="962"/>
        <v>0</v>
      </c>
      <c r="AK886" s="149">
        <f t="shared" si="962"/>
        <v>0</v>
      </c>
      <c r="AL886" s="149">
        <f t="shared" si="962"/>
        <v>0</v>
      </c>
      <c r="AM886" s="149">
        <f t="shared" si="962"/>
        <v>0</v>
      </c>
    </row>
    <row r="887" spans="5:39" outlineLevel="1">
      <c r="E887" s="110" t="str">
        <f t="shared" si="944"/>
        <v>Draw down charge for enhancement capital expenditure in 2040</v>
      </c>
      <c r="F887" s="147">
        <f>Inputs!$AC$4</f>
        <v>2040</v>
      </c>
      <c r="G887" s="69" t="str">
        <f>Inputs!G$54</f>
        <v>£m 2022/23p</v>
      </c>
      <c r="J887" s="149">
        <f t="shared" ref="J887:AM887" si="963">IF(J$4&lt;$F887, 0, IF(J$4 &lt; $F887 + INDEX($J863:$AM863, MATCH($F887, $J$4:$AM$4, 0 ) ), 1, 0 ) ) * INDEX($J864:$AM864,MATCH($F887, $J$4:$AM$4, 0) )</f>
        <v>0</v>
      </c>
      <c r="K887" s="149">
        <f t="shared" si="963"/>
        <v>0</v>
      </c>
      <c r="L887" s="149">
        <f t="shared" si="963"/>
        <v>0</v>
      </c>
      <c r="M887" s="149">
        <f t="shared" si="963"/>
        <v>0</v>
      </c>
      <c r="N887" s="149">
        <f t="shared" si="963"/>
        <v>0</v>
      </c>
      <c r="O887" s="149">
        <f t="shared" si="963"/>
        <v>0</v>
      </c>
      <c r="P887" s="149">
        <f t="shared" si="963"/>
        <v>0</v>
      </c>
      <c r="Q887" s="149">
        <f t="shared" si="963"/>
        <v>0</v>
      </c>
      <c r="R887" s="149">
        <f t="shared" si="963"/>
        <v>0</v>
      </c>
      <c r="S887" s="149">
        <f t="shared" si="963"/>
        <v>0</v>
      </c>
      <c r="T887" s="149">
        <f t="shared" si="963"/>
        <v>0</v>
      </c>
      <c r="U887" s="149">
        <f t="shared" si="963"/>
        <v>0</v>
      </c>
      <c r="V887" s="149">
        <f t="shared" si="963"/>
        <v>0</v>
      </c>
      <c r="W887" s="149">
        <f t="shared" si="963"/>
        <v>0</v>
      </c>
      <c r="X887" s="149">
        <f t="shared" si="963"/>
        <v>0</v>
      </c>
      <c r="Y887" s="149">
        <f t="shared" si="963"/>
        <v>0</v>
      </c>
      <c r="Z887" s="149">
        <f t="shared" si="963"/>
        <v>0</v>
      </c>
      <c r="AA887" s="149">
        <f t="shared" si="963"/>
        <v>0</v>
      </c>
      <c r="AB887" s="149">
        <f t="shared" si="963"/>
        <v>0</v>
      </c>
      <c r="AC887" s="149">
        <f t="shared" si="963"/>
        <v>0</v>
      </c>
      <c r="AD887" s="149">
        <f t="shared" si="963"/>
        <v>0</v>
      </c>
      <c r="AE887" s="149">
        <f t="shared" si="963"/>
        <v>0</v>
      </c>
      <c r="AF887" s="149">
        <f t="shared" si="963"/>
        <v>0</v>
      </c>
      <c r="AG887" s="149">
        <f t="shared" si="963"/>
        <v>0</v>
      </c>
      <c r="AH887" s="149">
        <f t="shared" si="963"/>
        <v>0</v>
      </c>
      <c r="AI887" s="149">
        <f t="shared" si="963"/>
        <v>0</v>
      </c>
      <c r="AJ887" s="149">
        <f t="shared" si="963"/>
        <v>0</v>
      </c>
      <c r="AK887" s="149">
        <f t="shared" si="963"/>
        <v>0</v>
      </c>
      <c r="AL887" s="149">
        <f t="shared" si="963"/>
        <v>0</v>
      </c>
      <c r="AM887" s="149">
        <f t="shared" si="963"/>
        <v>0</v>
      </c>
    </row>
    <row r="888" spans="5:39" outlineLevel="1">
      <c r="E888" s="110" t="str">
        <f t="shared" si="944"/>
        <v>Draw down charge for enhancement capital expenditure in 2041</v>
      </c>
      <c r="F888" s="147">
        <f>Inputs!$AD$4</f>
        <v>2041</v>
      </c>
      <c r="G888" s="69" t="str">
        <f>Inputs!G$54</f>
        <v>£m 2022/23p</v>
      </c>
      <c r="J888" s="149">
        <f t="shared" ref="J888:AM888" si="964">IF(J$4&lt;$F888, 0, IF(J$4 &lt; $F888 + INDEX($J863:$AM863, MATCH($F888, $J$4:$AM$4, 0 ) ), 1, 0 ) ) * INDEX($J864:$AM864,MATCH($F888, $J$4:$AM$4, 0) )</f>
        <v>0</v>
      </c>
      <c r="K888" s="149">
        <f t="shared" si="964"/>
        <v>0</v>
      </c>
      <c r="L888" s="149">
        <f t="shared" si="964"/>
        <v>0</v>
      </c>
      <c r="M888" s="149">
        <f t="shared" si="964"/>
        <v>0</v>
      </c>
      <c r="N888" s="149">
        <f t="shared" si="964"/>
        <v>0</v>
      </c>
      <c r="O888" s="149">
        <f t="shared" si="964"/>
        <v>0</v>
      </c>
      <c r="P888" s="149">
        <f t="shared" si="964"/>
        <v>0</v>
      </c>
      <c r="Q888" s="149">
        <f t="shared" si="964"/>
        <v>0</v>
      </c>
      <c r="R888" s="149">
        <f t="shared" si="964"/>
        <v>0</v>
      </c>
      <c r="S888" s="149">
        <f t="shared" si="964"/>
        <v>0</v>
      </c>
      <c r="T888" s="149">
        <f t="shared" si="964"/>
        <v>0</v>
      </c>
      <c r="U888" s="149">
        <f t="shared" si="964"/>
        <v>0</v>
      </c>
      <c r="V888" s="149">
        <f t="shared" si="964"/>
        <v>0</v>
      </c>
      <c r="W888" s="149">
        <f t="shared" si="964"/>
        <v>0</v>
      </c>
      <c r="X888" s="149">
        <f t="shared" si="964"/>
        <v>0</v>
      </c>
      <c r="Y888" s="149">
        <f t="shared" si="964"/>
        <v>0</v>
      </c>
      <c r="Z888" s="149">
        <f t="shared" si="964"/>
        <v>0</v>
      </c>
      <c r="AA888" s="149">
        <f t="shared" si="964"/>
        <v>0</v>
      </c>
      <c r="AB888" s="149">
        <f t="shared" si="964"/>
        <v>0</v>
      </c>
      <c r="AC888" s="149">
        <f t="shared" si="964"/>
        <v>0</v>
      </c>
      <c r="AD888" s="149">
        <f t="shared" si="964"/>
        <v>0</v>
      </c>
      <c r="AE888" s="149">
        <f t="shared" si="964"/>
        <v>0</v>
      </c>
      <c r="AF888" s="149">
        <f t="shared" si="964"/>
        <v>0</v>
      </c>
      <c r="AG888" s="149">
        <f t="shared" si="964"/>
        <v>0</v>
      </c>
      <c r="AH888" s="149">
        <f t="shared" si="964"/>
        <v>0</v>
      </c>
      <c r="AI888" s="149">
        <f t="shared" si="964"/>
        <v>0</v>
      </c>
      <c r="AJ888" s="149">
        <f t="shared" si="964"/>
        <v>0</v>
      </c>
      <c r="AK888" s="149">
        <f t="shared" si="964"/>
        <v>0</v>
      </c>
      <c r="AL888" s="149">
        <f t="shared" si="964"/>
        <v>0</v>
      </c>
      <c r="AM888" s="149">
        <f t="shared" si="964"/>
        <v>0</v>
      </c>
    </row>
    <row r="889" spans="5:39" outlineLevel="1">
      <c r="E889" s="110" t="str">
        <f t="shared" si="944"/>
        <v>Draw down charge for enhancement capital expenditure in 2042</v>
      </c>
      <c r="F889" s="147">
        <f>Inputs!$AE$4</f>
        <v>2042</v>
      </c>
      <c r="G889" s="69" t="str">
        <f>Inputs!G$54</f>
        <v>£m 2022/23p</v>
      </c>
      <c r="J889" s="149">
        <f t="shared" ref="J889:AM889" si="965">IF(J$4&lt;$F889, 0, IF(J$4 &lt; $F889 + INDEX($J863:$AM863, MATCH($F889, $J$4:$AM$4, 0 ) ), 1, 0 ) ) * INDEX($J864:$AM864,MATCH($F889, $J$4:$AM$4, 0) )</f>
        <v>0</v>
      </c>
      <c r="K889" s="149">
        <f t="shared" si="965"/>
        <v>0</v>
      </c>
      <c r="L889" s="149">
        <f t="shared" si="965"/>
        <v>0</v>
      </c>
      <c r="M889" s="149">
        <f t="shared" si="965"/>
        <v>0</v>
      </c>
      <c r="N889" s="149">
        <f t="shared" si="965"/>
        <v>0</v>
      </c>
      <c r="O889" s="149">
        <f t="shared" si="965"/>
        <v>0</v>
      </c>
      <c r="P889" s="149">
        <f t="shared" si="965"/>
        <v>0</v>
      </c>
      <c r="Q889" s="149">
        <f t="shared" si="965"/>
        <v>0</v>
      </c>
      <c r="R889" s="149">
        <f t="shared" si="965"/>
        <v>0</v>
      </c>
      <c r="S889" s="149">
        <f t="shared" si="965"/>
        <v>0</v>
      </c>
      <c r="T889" s="149">
        <f t="shared" si="965"/>
        <v>0</v>
      </c>
      <c r="U889" s="149">
        <f t="shared" si="965"/>
        <v>0</v>
      </c>
      <c r="V889" s="149">
        <f t="shared" si="965"/>
        <v>0</v>
      </c>
      <c r="W889" s="149">
        <f t="shared" si="965"/>
        <v>0</v>
      </c>
      <c r="X889" s="149">
        <f t="shared" si="965"/>
        <v>0</v>
      </c>
      <c r="Y889" s="149">
        <f t="shared" si="965"/>
        <v>0</v>
      </c>
      <c r="Z889" s="149">
        <f t="shared" si="965"/>
        <v>0</v>
      </c>
      <c r="AA889" s="149">
        <f t="shared" si="965"/>
        <v>0</v>
      </c>
      <c r="AB889" s="149">
        <f t="shared" si="965"/>
        <v>0</v>
      </c>
      <c r="AC889" s="149">
        <f t="shared" si="965"/>
        <v>0</v>
      </c>
      <c r="AD889" s="149">
        <f t="shared" si="965"/>
        <v>0</v>
      </c>
      <c r="AE889" s="149">
        <f t="shared" si="965"/>
        <v>0</v>
      </c>
      <c r="AF889" s="149">
        <f t="shared" si="965"/>
        <v>0</v>
      </c>
      <c r="AG889" s="149">
        <f t="shared" si="965"/>
        <v>0</v>
      </c>
      <c r="AH889" s="149">
        <f t="shared" si="965"/>
        <v>0</v>
      </c>
      <c r="AI889" s="149">
        <f t="shared" si="965"/>
        <v>0</v>
      </c>
      <c r="AJ889" s="149">
        <f t="shared" si="965"/>
        <v>0</v>
      </c>
      <c r="AK889" s="149">
        <f t="shared" si="965"/>
        <v>0</v>
      </c>
      <c r="AL889" s="149">
        <f t="shared" si="965"/>
        <v>0</v>
      </c>
      <c r="AM889" s="149">
        <f t="shared" si="965"/>
        <v>0</v>
      </c>
    </row>
    <row r="890" spans="5:39" outlineLevel="1">
      <c r="E890" s="110" t="str">
        <f t="shared" si="944"/>
        <v>Draw down charge for enhancement capital expenditure in 2043</v>
      </c>
      <c r="F890" s="147">
        <f>Inputs!$AF$4</f>
        <v>2043</v>
      </c>
      <c r="G890" s="69" t="str">
        <f>Inputs!G$54</f>
        <v>£m 2022/23p</v>
      </c>
      <c r="J890" s="149">
        <f t="shared" ref="J890:AM890" si="966">IF(J$4&lt;$F890, 0, IF(J$4 &lt; $F890 + INDEX($J863:$AM863, MATCH($F890, $J$4:$AM$4, 0 ) ), 1, 0 ) ) * INDEX($J864:$AM864,MATCH($F890, $J$4:$AM$4, 0) )</f>
        <v>0</v>
      </c>
      <c r="K890" s="149">
        <f t="shared" si="966"/>
        <v>0</v>
      </c>
      <c r="L890" s="149">
        <f t="shared" si="966"/>
        <v>0</v>
      </c>
      <c r="M890" s="149">
        <f t="shared" si="966"/>
        <v>0</v>
      </c>
      <c r="N890" s="149">
        <f t="shared" si="966"/>
        <v>0</v>
      </c>
      <c r="O890" s="149">
        <f t="shared" si="966"/>
        <v>0</v>
      </c>
      <c r="P890" s="149">
        <f t="shared" si="966"/>
        <v>0</v>
      </c>
      <c r="Q890" s="149">
        <f t="shared" si="966"/>
        <v>0</v>
      </c>
      <c r="R890" s="149">
        <f t="shared" si="966"/>
        <v>0</v>
      </c>
      <c r="S890" s="149">
        <f t="shared" si="966"/>
        <v>0</v>
      </c>
      <c r="T890" s="149">
        <f t="shared" si="966"/>
        <v>0</v>
      </c>
      <c r="U890" s="149">
        <f t="shared" si="966"/>
        <v>0</v>
      </c>
      <c r="V890" s="149">
        <f t="shared" si="966"/>
        <v>0</v>
      </c>
      <c r="W890" s="149">
        <f t="shared" si="966"/>
        <v>0</v>
      </c>
      <c r="X890" s="149">
        <f t="shared" si="966"/>
        <v>0</v>
      </c>
      <c r="Y890" s="149">
        <f t="shared" si="966"/>
        <v>0</v>
      </c>
      <c r="Z890" s="149">
        <f t="shared" si="966"/>
        <v>0</v>
      </c>
      <c r="AA890" s="149">
        <f t="shared" si="966"/>
        <v>0</v>
      </c>
      <c r="AB890" s="149">
        <f t="shared" si="966"/>
        <v>0</v>
      </c>
      <c r="AC890" s="149">
        <f t="shared" si="966"/>
        <v>0</v>
      </c>
      <c r="AD890" s="149">
        <f t="shared" si="966"/>
        <v>0</v>
      </c>
      <c r="AE890" s="149">
        <f t="shared" si="966"/>
        <v>0</v>
      </c>
      <c r="AF890" s="149">
        <f t="shared" si="966"/>
        <v>0</v>
      </c>
      <c r="AG890" s="149">
        <f t="shared" si="966"/>
        <v>0</v>
      </c>
      <c r="AH890" s="149">
        <f t="shared" si="966"/>
        <v>0</v>
      </c>
      <c r="AI890" s="149">
        <f t="shared" si="966"/>
        <v>0</v>
      </c>
      <c r="AJ890" s="149">
        <f t="shared" si="966"/>
        <v>0</v>
      </c>
      <c r="AK890" s="149">
        <f t="shared" si="966"/>
        <v>0</v>
      </c>
      <c r="AL890" s="149">
        <f t="shared" si="966"/>
        <v>0</v>
      </c>
      <c r="AM890" s="149">
        <f t="shared" si="966"/>
        <v>0</v>
      </c>
    </row>
    <row r="891" spans="5:39" outlineLevel="1">
      <c r="E891" s="110" t="str">
        <f t="shared" si="944"/>
        <v>Draw down charge for enhancement capital expenditure in 2044</v>
      </c>
      <c r="F891" s="147">
        <f>Inputs!$AG$4</f>
        <v>2044</v>
      </c>
      <c r="G891" s="69" t="str">
        <f>Inputs!G$54</f>
        <v>£m 2022/23p</v>
      </c>
      <c r="J891" s="149">
        <f t="shared" ref="J891:AM891" si="967">IF(J$4&lt;$F891, 0, IF(J$4 &lt; $F891 + INDEX($J863:$AM863, MATCH($F891, $J$4:$AM$4, 0 ) ), 1, 0 ) ) * INDEX($J864:$AM864,MATCH($F891, $J$4:$AM$4, 0) )</f>
        <v>0</v>
      </c>
      <c r="K891" s="149">
        <f t="shared" si="967"/>
        <v>0</v>
      </c>
      <c r="L891" s="149">
        <f t="shared" si="967"/>
        <v>0</v>
      </c>
      <c r="M891" s="149">
        <f t="shared" si="967"/>
        <v>0</v>
      </c>
      <c r="N891" s="149">
        <f t="shared" si="967"/>
        <v>0</v>
      </c>
      <c r="O891" s="149">
        <f t="shared" si="967"/>
        <v>0</v>
      </c>
      <c r="P891" s="149">
        <f t="shared" si="967"/>
        <v>0</v>
      </c>
      <c r="Q891" s="149">
        <f t="shared" si="967"/>
        <v>0</v>
      </c>
      <c r="R891" s="149">
        <f t="shared" si="967"/>
        <v>0</v>
      </c>
      <c r="S891" s="149">
        <f t="shared" si="967"/>
        <v>0</v>
      </c>
      <c r="T891" s="149">
        <f t="shared" si="967"/>
        <v>0</v>
      </c>
      <c r="U891" s="149">
        <f t="shared" si="967"/>
        <v>0</v>
      </c>
      <c r="V891" s="149">
        <f t="shared" si="967"/>
        <v>0</v>
      </c>
      <c r="W891" s="149">
        <f t="shared" si="967"/>
        <v>0</v>
      </c>
      <c r="X891" s="149">
        <f t="shared" si="967"/>
        <v>0</v>
      </c>
      <c r="Y891" s="149">
        <f t="shared" si="967"/>
        <v>0</v>
      </c>
      <c r="Z891" s="149">
        <f t="shared" si="967"/>
        <v>0</v>
      </c>
      <c r="AA891" s="149">
        <f t="shared" si="967"/>
        <v>0</v>
      </c>
      <c r="AB891" s="149">
        <f t="shared" si="967"/>
        <v>0</v>
      </c>
      <c r="AC891" s="149">
        <f t="shared" si="967"/>
        <v>0</v>
      </c>
      <c r="AD891" s="149">
        <f t="shared" si="967"/>
        <v>0</v>
      </c>
      <c r="AE891" s="149">
        <f t="shared" si="967"/>
        <v>0</v>
      </c>
      <c r="AF891" s="149">
        <f t="shared" si="967"/>
        <v>0</v>
      </c>
      <c r="AG891" s="149">
        <f t="shared" si="967"/>
        <v>0</v>
      </c>
      <c r="AH891" s="149">
        <f t="shared" si="967"/>
        <v>0</v>
      </c>
      <c r="AI891" s="149">
        <f t="shared" si="967"/>
        <v>0</v>
      </c>
      <c r="AJ891" s="149">
        <f t="shared" si="967"/>
        <v>0</v>
      </c>
      <c r="AK891" s="149">
        <f t="shared" si="967"/>
        <v>0</v>
      </c>
      <c r="AL891" s="149">
        <f t="shared" si="967"/>
        <v>0</v>
      </c>
      <c r="AM891" s="149">
        <f t="shared" si="967"/>
        <v>0</v>
      </c>
    </row>
    <row r="892" spans="5:39" outlineLevel="1">
      <c r="E892" s="110" t="str">
        <f t="shared" si="944"/>
        <v>Draw down charge for enhancement capital expenditure in 2045</v>
      </c>
      <c r="F892" s="147">
        <f>Inputs!$AH$4</f>
        <v>2045</v>
      </c>
      <c r="G892" s="69" t="str">
        <f>Inputs!G$54</f>
        <v>£m 2022/23p</v>
      </c>
      <c r="J892" s="149">
        <f t="shared" ref="J892:AM892" si="968">IF(J$4&lt;$F892, 0, IF(J$4 &lt; $F892 + INDEX($J863:$AM863, MATCH($F892, $J$4:$AM$4, 0 ) ), 1, 0 ) ) * INDEX($J864:$AM864,MATCH($F892, $J$4:$AM$4, 0) )</f>
        <v>0</v>
      </c>
      <c r="K892" s="149">
        <f t="shared" si="968"/>
        <v>0</v>
      </c>
      <c r="L892" s="149">
        <f t="shared" si="968"/>
        <v>0</v>
      </c>
      <c r="M892" s="149">
        <f t="shared" si="968"/>
        <v>0</v>
      </c>
      <c r="N892" s="149">
        <f t="shared" si="968"/>
        <v>0</v>
      </c>
      <c r="O892" s="149">
        <f t="shared" si="968"/>
        <v>0</v>
      </c>
      <c r="P892" s="149">
        <f t="shared" si="968"/>
        <v>0</v>
      </c>
      <c r="Q892" s="149">
        <f t="shared" si="968"/>
        <v>0</v>
      </c>
      <c r="R892" s="149">
        <f t="shared" si="968"/>
        <v>0</v>
      </c>
      <c r="S892" s="149">
        <f t="shared" si="968"/>
        <v>0</v>
      </c>
      <c r="T892" s="149">
        <f t="shared" si="968"/>
        <v>0</v>
      </c>
      <c r="U892" s="149">
        <f t="shared" si="968"/>
        <v>0</v>
      </c>
      <c r="V892" s="149">
        <f t="shared" si="968"/>
        <v>0</v>
      </c>
      <c r="W892" s="149">
        <f t="shared" si="968"/>
        <v>0</v>
      </c>
      <c r="X892" s="149">
        <f t="shared" si="968"/>
        <v>0</v>
      </c>
      <c r="Y892" s="149">
        <f t="shared" si="968"/>
        <v>0</v>
      </c>
      <c r="Z892" s="149">
        <f t="shared" si="968"/>
        <v>0</v>
      </c>
      <c r="AA892" s="149">
        <f t="shared" si="968"/>
        <v>0</v>
      </c>
      <c r="AB892" s="149">
        <f t="shared" si="968"/>
        <v>0</v>
      </c>
      <c r="AC892" s="149">
        <f t="shared" si="968"/>
        <v>0</v>
      </c>
      <c r="AD892" s="149">
        <f t="shared" si="968"/>
        <v>0</v>
      </c>
      <c r="AE892" s="149">
        <f t="shared" si="968"/>
        <v>0</v>
      </c>
      <c r="AF892" s="149">
        <f t="shared" si="968"/>
        <v>0</v>
      </c>
      <c r="AG892" s="149">
        <f t="shared" si="968"/>
        <v>0</v>
      </c>
      <c r="AH892" s="149">
        <f t="shared" si="968"/>
        <v>0</v>
      </c>
      <c r="AI892" s="149">
        <f t="shared" si="968"/>
        <v>0</v>
      </c>
      <c r="AJ892" s="149">
        <f t="shared" si="968"/>
        <v>0</v>
      </c>
      <c r="AK892" s="149">
        <f t="shared" si="968"/>
        <v>0</v>
      </c>
      <c r="AL892" s="149">
        <f t="shared" si="968"/>
        <v>0</v>
      </c>
      <c r="AM892" s="149">
        <f t="shared" si="968"/>
        <v>0</v>
      </c>
    </row>
    <row r="893" spans="5:39" outlineLevel="1">
      <c r="E893" s="110" t="str">
        <f t="shared" si="944"/>
        <v>Draw down charge for enhancement capital expenditure in 2046</v>
      </c>
      <c r="F893" s="147">
        <f>Inputs!$AI$4</f>
        <v>2046</v>
      </c>
      <c r="G893" s="69" t="str">
        <f>Inputs!G$54</f>
        <v>£m 2022/23p</v>
      </c>
      <c r="J893" s="149">
        <f t="shared" ref="J893:AM893" si="969">IF(J$4&lt;$F893, 0, IF(J$4 &lt; $F893 + INDEX($J863:$AM863, MATCH($F893, $J$4:$AM$4, 0 ) ), 1, 0 ) ) * INDEX($J864:$AM864,MATCH($F893, $J$4:$AM$4, 0) )</f>
        <v>0</v>
      </c>
      <c r="K893" s="149">
        <f t="shared" si="969"/>
        <v>0</v>
      </c>
      <c r="L893" s="149">
        <f t="shared" si="969"/>
        <v>0</v>
      </c>
      <c r="M893" s="149">
        <f t="shared" si="969"/>
        <v>0</v>
      </c>
      <c r="N893" s="149">
        <f t="shared" si="969"/>
        <v>0</v>
      </c>
      <c r="O893" s="149">
        <f t="shared" si="969"/>
        <v>0</v>
      </c>
      <c r="P893" s="149">
        <f t="shared" si="969"/>
        <v>0</v>
      </c>
      <c r="Q893" s="149">
        <f t="shared" si="969"/>
        <v>0</v>
      </c>
      <c r="R893" s="149">
        <f t="shared" si="969"/>
        <v>0</v>
      </c>
      <c r="S893" s="149">
        <f t="shared" si="969"/>
        <v>0</v>
      </c>
      <c r="T893" s="149">
        <f t="shared" si="969"/>
        <v>0</v>
      </c>
      <c r="U893" s="149">
        <f t="shared" si="969"/>
        <v>0</v>
      </c>
      <c r="V893" s="149">
        <f t="shared" si="969"/>
        <v>0</v>
      </c>
      <c r="W893" s="149">
        <f t="shared" si="969"/>
        <v>0</v>
      </c>
      <c r="X893" s="149">
        <f t="shared" si="969"/>
        <v>0</v>
      </c>
      <c r="Y893" s="149">
        <f t="shared" si="969"/>
        <v>0</v>
      </c>
      <c r="Z893" s="149">
        <f t="shared" si="969"/>
        <v>0</v>
      </c>
      <c r="AA893" s="149">
        <f t="shared" si="969"/>
        <v>0</v>
      </c>
      <c r="AB893" s="149">
        <f t="shared" si="969"/>
        <v>0</v>
      </c>
      <c r="AC893" s="149">
        <f t="shared" si="969"/>
        <v>0</v>
      </c>
      <c r="AD893" s="149">
        <f t="shared" si="969"/>
        <v>0</v>
      </c>
      <c r="AE893" s="149">
        <f t="shared" si="969"/>
        <v>0</v>
      </c>
      <c r="AF893" s="149">
        <f t="shared" si="969"/>
        <v>0</v>
      </c>
      <c r="AG893" s="149">
        <f t="shared" si="969"/>
        <v>0</v>
      </c>
      <c r="AH893" s="149">
        <f t="shared" si="969"/>
        <v>0</v>
      </c>
      <c r="AI893" s="149">
        <f t="shared" si="969"/>
        <v>0</v>
      </c>
      <c r="AJ893" s="149">
        <f t="shared" si="969"/>
        <v>0</v>
      </c>
      <c r="AK893" s="149">
        <f t="shared" si="969"/>
        <v>0</v>
      </c>
      <c r="AL893" s="149">
        <f t="shared" si="969"/>
        <v>0</v>
      </c>
      <c r="AM893" s="149">
        <f t="shared" si="969"/>
        <v>0</v>
      </c>
    </row>
    <row r="894" spans="5:39" outlineLevel="1">
      <c r="E894" s="110" t="str">
        <f t="shared" si="944"/>
        <v>Draw down charge for enhancement capital expenditure in 2047</v>
      </c>
      <c r="F894" s="147">
        <f>Inputs!$AJ$4</f>
        <v>2047</v>
      </c>
      <c r="G894" s="69" t="str">
        <f>Inputs!G$54</f>
        <v>£m 2022/23p</v>
      </c>
      <c r="J894" s="149">
        <f t="shared" ref="J894:AM894" si="970">IF(J$4&lt;$F894, 0, IF(J$4 &lt; $F894 + INDEX($J863:$AM863, MATCH($F894, $J$4:$AM$4, 0 ) ), 1, 0 ) ) * INDEX($J864:$AM864,MATCH($F894, $J$4:$AM$4, 0) )</f>
        <v>0</v>
      </c>
      <c r="K894" s="149">
        <f t="shared" si="970"/>
        <v>0</v>
      </c>
      <c r="L894" s="149">
        <f t="shared" si="970"/>
        <v>0</v>
      </c>
      <c r="M894" s="149">
        <f t="shared" si="970"/>
        <v>0</v>
      </c>
      <c r="N894" s="149">
        <f t="shared" si="970"/>
        <v>0</v>
      </c>
      <c r="O894" s="149">
        <f t="shared" si="970"/>
        <v>0</v>
      </c>
      <c r="P894" s="149">
        <f t="shared" si="970"/>
        <v>0</v>
      </c>
      <c r="Q894" s="149">
        <f t="shared" si="970"/>
        <v>0</v>
      </c>
      <c r="R894" s="149">
        <f t="shared" si="970"/>
        <v>0</v>
      </c>
      <c r="S894" s="149">
        <f t="shared" si="970"/>
        <v>0</v>
      </c>
      <c r="T894" s="149">
        <f t="shared" si="970"/>
        <v>0</v>
      </c>
      <c r="U894" s="149">
        <f t="shared" si="970"/>
        <v>0</v>
      </c>
      <c r="V894" s="149">
        <f t="shared" si="970"/>
        <v>0</v>
      </c>
      <c r="W894" s="149">
        <f t="shared" si="970"/>
        <v>0</v>
      </c>
      <c r="X894" s="149">
        <f t="shared" si="970"/>
        <v>0</v>
      </c>
      <c r="Y894" s="149">
        <f t="shared" si="970"/>
        <v>0</v>
      </c>
      <c r="Z894" s="149">
        <f t="shared" si="970"/>
        <v>0</v>
      </c>
      <c r="AA894" s="149">
        <f t="shared" si="970"/>
        <v>0</v>
      </c>
      <c r="AB894" s="149">
        <f t="shared" si="970"/>
        <v>0</v>
      </c>
      <c r="AC894" s="149">
        <f t="shared" si="970"/>
        <v>0</v>
      </c>
      <c r="AD894" s="149">
        <f t="shared" si="970"/>
        <v>0</v>
      </c>
      <c r="AE894" s="149">
        <f t="shared" si="970"/>
        <v>0</v>
      </c>
      <c r="AF894" s="149">
        <f t="shared" si="970"/>
        <v>0</v>
      </c>
      <c r="AG894" s="149">
        <f t="shared" si="970"/>
        <v>0</v>
      </c>
      <c r="AH894" s="149">
        <f t="shared" si="970"/>
        <v>0</v>
      </c>
      <c r="AI894" s="149">
        <f t="shared" si="970"/>
        <v>0</v>
      </c>
      <c r="AJ894" s="149">
        <f t="shared" si="970"/>
        <v>0</v>
      </c>
      <c r="AK894" s="149">
        <f t="shared" si="970"/>
        <v>0</v>
      </c>
      <c r="AL894" s="149">
        <f t="shared" si="970"/>
        <v>0</v>
      </c>
      <c r="AM894" s="149">
        <f t="shared" si="970"/>
        <v>0</v>
      </c>
    </row>
    <row r="895" spans="5:39" outlineLevel="1">
      <c r="E895" s="110" t="str">
        <f t="shared" si="944"/>
        <v>Draw down charge for enhancement capital expenditure in 2048</v>
      </c>
      <c r="F895" s="147">
        <f>Inputs!$AK$4</f>
        <v>2048</v>
      </c>
      <c r="G895" s="69" t="str">
        <f>Inputs!G$54</f>
        <v>£m 2022/23p</v>
      </c>
      <c r="J895" s="149">
        <f t="shared" ref="J895:AM895" si="971">IF(J$4&lt;$F895, 0, IF(J$4 &lt; $F895 + INDEX($J863:$AM863, MATCH($F895, $J$4:$AM$4, 0 ) ), 1, 0 ) ) * INDEX($J864:$AM864,MATCH($F895, $J$4:$AM$4, 0) )</f>
        <v>0</v>
      </c>
      <c r="K895" s="149">
        <f t="shared" si="971"/>
        <v>0</v>
      </c>
      <c r="L895" s="149">
        <f t="shared" si="971"/>
        <v>0</v>
      </c>
      <c r="M895" s="149">
        <f t="shared" si="971"/>
        <v>0</v>
      </c>
      <c r="N895" s="149">
        <f t="shared" si="971"/>
        <v>0</v>
      </c>
      <c r="O895" s="149">
        <f t="shared" si="971"/>
        <v>0</v>
      </c>
      <c r="P895" s="149">
        <f t="shared" si="971"/>
        <v>0</v>
      </c>
      <c r="Q895" s="149">
        <f t="shared" si="971"/>
        <v>0</v>
      </c>
      <c r="R895" s="149">
        <f t="shared" si="971"/>
        <v>0</v>
      </c>
      <c r="S895" s="149">
        <f t="shared" si="971"/>
        <v>0</v>
      </c>
      <c r="T895" s="149">
        <f t="shared" si="971"/>
        <v>0</v>
      </c>
      <c r="U895" s="149">
        <f t="shared" si="971"/>
        <v>0</v>
      </c>
      <c r="V895" s="149">
        <f t="shared" si="971"/>
        <v>0</v>
      </c>
      <c r="W895" s="149">
        <f t="shared" si="971"/>
        <v>0</v>
      </c>
      <c r="X895" s="149">
        <f t="shared" si="971"/>
        <v>0</v>
      </c>
      <c r="Y895" s="149">
        <f t="shared" si="971"/>
        <v>0</v>
      </c>
      <c r="Z895" s="149">
        <f t="shared" si="971"/>
        <v>0</v>
      </c>
      <c r="AA895" s="149">
        <f t="shared" si="971"/>
        <v>0</v>
      </c>
      <c r="AB895" s="149">
        <f t="shared" si="971"/>
        <v>0</v>
      </c>
      <c r="AC895" s="149">
        <f t="shared" si="971"/>
        <v>0</v>
      </c>
      <c r="AD895" s="149">
        <f t="shared" si="971"/>
        <v>0</v>
      </c>
      <c r="AE895" s="149">
        <f t="shared" si="971"/>
        <v>0</v>
      </c>
      <c r="AF895" s="149">
        <f t="shared" si="971"/>
        <v>0</v>
      </c>
      <c r="AG895" s="149">
        <f t="shared" si="971"/>
        <v>0</v>
      </c>
      <c r="AH895" s="149">
        <f t="shared" si="971"/>
        <v>0</v>
      </c>
      <c r="AI895" s="149">
        <f t="shared" si="971"/>
        <v>0</v>
      </c>
      <c r="AJ895" s="149">
        <f t="shared" si="971"/>
        <v>0</v>
      </c>
      <c r="AK895" s="149">
        <f t="shared" si="971"/>
        <v>0</v>
      </c>
      <c r="AL895" s="149">
        <f t="shared" si="971"/>
        <v>0</v>
      </c>
      <c r="AM895" s="149">
        <f t="shared" si="971"/>
        <v>0</v>
      </c>
    </row>
    <row r="896" spans="5:39" outlineLevel="1">
      <c r="E896" s="110" t="str">
        <f t="shared" si="944"/>
        <v>Draw down charge for enhancement capital expenditure in 2049</v>
      </c>
      <c r="F896" s="147">
        <f>Inputs!$AL$4</f>
        <v>2049</v>
      </c>
      <c r="G896" s="69" t="str">
        <f>Inputs!G$54</f>
        <v>£m 2022/23p</v>
      </c>
      <c r="J896" s="149">
        <f t="shared" ref="J896:AM896" si="972">IF(J$4&lt;$F896, 0, IF(J$4 &lt; $F896 + INDEX($J863:$AM863, MATCH($F896, $J$4:$AM$4, 0 ) ), 1, 0 ) ) * INDEX($J864:$AM864,MATCH($F896, $J$4:$AM$4, 0) )</f>
        <v>0</v>
      </c>
      <c r="K896" s="149">
        <f t="shared" si="972"/>
        <v>0</v>
      </c>
      <c r="L896" s="149">
        <f t="shared" si="972"/>
        <v>0</v>
      </c>
      <c r="M896" s="149">
        <f t="shared" si="972"/>
        <v>0</v>
      </c>
      <c r="N896" s="149">
        <f t="shared" si="972"/>
        <v>0</v>
      </c>
      <c r="O896" s="149">
        <f t="shared" si="972"/>
        <v>0</v>
      </c>
      <c r="P896" s="149">
        <f t="shared" si="972"/>
        <v>0</v>
      </c>
      <c r="Q896" s="149">
        <f t="shared" si="972"/>
        <v>0</v>
      </c>
      <c r="R896" s="149">
        <f t="shared" si="972"/>
        <v>0</v>
      </c>
      <c r="S896" s="149">
        <f t="shared" si="972"/>
        <v>0</v>
      </c>
      <c r="T896" s="149">
        <f t="shared" si="972"/>
        <v>0</v>
      </c>
      <c r="U896" s="149">
        <f t="shared" si="972"/>
        <v>0</v>
      </c>
      <c r="V896" s="149">
        <f t="shared" si="972"/>
        <v>0</v>
      </c>
      <c r="W896" s="149">
        <f t="shared" si="972"/>
        <v>0</v>
      </c>
      <c r="X896" s="149">
        <f t="shared" si="972"/>
        <v>0</v>
      </c>
      <c r="Y896" s="149">
        <f t="shared" si="972"/>
        <v>0</v>
      </c>
      <c r="Z896" s="149">
        <f t="shared" si="972"/>
        <v>0</v>
      </c>
      <c r="AA896" s="149">
        <f t="shared" si="972"/>
        <v>0</v>
      </c>
      <c r="AB896" s="149">
        <f t="shared" si="972"/>
        <v>0</v>
      </c>
      <c r="AC896" s="149">
        <f t="shared" si="972"/>
        <v>0</v>
      </c>
      <c r="AD896" s="149">
        <f t="shared" si="972"/>
        <v>0</v>
      </c>
      <c r="AE896" s="149">
        <f t="shared" si="972"/>
        <v>0</v>
      </c>
      <c r="AF896" s="149">
        <f t="shared" si="972"/>
        <v>0</v>
      </c>
      <c r="AG896" s="149">
        <f t="shared" si="972"/>
        <v>0</v>
      </c>
      <c r="AH896" s="149">
        <f t="shared" si="972"/>
        <v>0</v>
      </c>
      <c r="AI896" s="149">
        <f t="shared" si="972"/>
        <v>0</v>
      </c>
      <c r="AJ896" s="149">
        <f t="shared" si="972"/>
        <v>0</v>
      </c>
      <c r="AK896" s="149">
        <f t="shared" si="972"/>
        <v>0</v>
      </c>
      <c r="AL896" s="149">
        <f t="shared" si="972"/>
        <v>0</v>
      </c>
      <c r="AM896" s="149">
        <f t="shared" si="972"/>
        <v>0</v>
      </c>
    </row>
    <row r="897" spans="2:39" outlineLevel="1">
      <c r="E897" s="110" t="str">
        <f t="shared" si="944"/>
        <v>Draw down charge for enhancement capital expenditure in 2050</v>
      </c>
      <c r="F897" s="147">
        <f>Inputs!$AM$4</f>
        <v>2050</v>
      </c>
      <c r="G897" s="69" t="str">
        <f>Inputs!G$54</f>
        <v>£m 2022/23p</v>
      </c>
      <c r="J897" s="149">
        <f t="shared" ref="J897:AM897" si="973">IF(J$4&lt;$F897, 0, IF(J$4 &lt; $F897 + INDEX($J863:$AM863, MATCH($F897, $J$4:$AM$4, 0 ) ), 1, 0 ) ) * INDEX($J864:$AM864,MATCH($F897, $J$4:$AM$4, 0) )</f>
        <v>0</v>
      </c>
      <c r="K897" s="149">
        <f t="shared" si="973"/>
        <v>0</v>
      </c>
      <c r="L897" s="149">
        <f t="shared" si="973"/>
        <v>0</v>
      </c>
      <c r="M897" s="149">
        <f t="shared" si="973"/>
        <v>0</v>
      </c>
      <c r="N897" s="149">
        <f t="shared" si="973"/>
        <v>0</v>
      </c>
      <c r="O897" s="149">
        <f t="shared" si="973"/>
        <v>0</v>
      </c>
      <c r="P897" s="149">
        <f t="shared" si="973"/>
        <v>0</v>
      </c>
      <c r="Q897" s="149">
        <f t="shared" si="973"/>
        <v>0</v>
      </c>
      <c r="R897" s="149">
        <f t="shared" si="973"/>
        <v>0</v>
      </c>
      <c r="S897" s="149">
        <f t="shared" si="973"/>
        <v>0</v>
      </c>
      <c r="T897" s="149">
        <f t="shared" si="973"/>
        <v>0</v>
      </c>
      <c r="U897" s="149">
        <f t="shared" si="973"/>
        <v>0</v>
      </c>
      <c r="V897" s="149">
        <f t="shared" si="973"/>
        <v>0</v>
      </c>
      <c r="W897" s="149">
        <f t="shared" si="973"/>
        <v>0</v>
      </c>
      <c r="X897" s="149">
        <f t="shared" si="973"/>
        <v>0</v>
      </c>
      <c r="Y897" s="149">
        <f t="shared" si="973"/>
        <v>0</v>
      </c>
      <c r="Z897" s="149">
        <f t="shared" si="973"/>
        <v>0</v>
      </c>
      <c r="AA897" s="149">
        <f t="shared" si="973"/>
        <v>0</v>
      </c>
      <c r="AB897" s="149">
        <f t="shared" si="973"/>
        <v>0</v>
      </c>
      <c r="AC897" s="149">
        <f t="shared" si="973"/>
        <v>0</v>
      </c>
      <c r="AD897" s="149">
        <f t="shared" si="973"/>
        <v>0</v>
      </c>
      <c r="AE897" s="149">
        <f t="shared" si="973"/>
        <v>0</v>
      </c>
      <c r="AF897" s="149">
        <f t="shared" si="973"/>
        <v>0</v>
      </c>
      <c r="AG897" s="149">
        <f t="shared" si="973"/>
        <v>0</v>
      </c>
      <c r="AH897" s="149">
        <f t="shared" si="973"/>
        <v>0</v>
      </c>
      <c r="AI897" s="149">
        <f t="shared" si="973"/>
        <v>0</v>
      </c>
      <c r="AJ897" s="149">
        <f t="shared" si="973"/>
        <v>0</v>
      </c>
      <c r="AK897" s="149">
        <f t="shared" si="973"/>
        <v>0</v>
      </c>
      <c r="AL897" s="149">
        <f t="shared" si="973"/>
        <v>0</v>
      </c>
      <c r="AM897" s="149">
        <f t="shared" si="973"/>
        <v>0</v>
      </c>
    </row>
    <row r="898" spans="2:39" outlineLevel="1">
      <c r="F898" s="147"/>
      <c r="J898" s="149"/>
      <c r="K898" s="149"/>
      <c r="L898" s="149"/>
      <c r="M898" s="149"/>
      <c r="N898" s="149"/>
      <c r="O898" s="149"/>
      <c r="P898" s="149"/>
      <c r="Q898" s="149"/>
      <c r="R898" s="149"/>
      <c r="S898" s="149"/>
      <c r="T898" s="149"/>
      <c r="U898" s="149"/>
      <c r="V898" s="149"/>
      <c r="W898" s="149"/>
      <c r="X898" s="149"/>
      <c r="Y898" s="149"/>
      <c r="Z898" s="149"/>
      <c r="AA898" s="149"/>
      <c r="AB898" s="149"/>
      <c r="AC898" s="149"/>
      <c r="AD898" s="149"/>
      <c r="AE898" s="149"/>
      <c r="AF898" s="149"/>
      <c r="AG898" s="149"/>
      <c r="AH898" s="149"/>
      <c r="AI898" s="149"/>
      <c r="AJ898" s="149"/>
      <c r="AK898" s="149"/>
      <c r="AL898" s="149"/>
      <c r="AM898" s="149"/>
    </row>
    <row r="899" spans="2:39" outlineLevel="1">
      <c r="E899" s="153" t="s">
        <v>322</v>
      </c>
      <c r="F899" s="154"/>
      <c r="G899" s="154" t="str">
        <f>Inputs!G$54</f>
        <v>£m 2022/23p</v>
      </c>
      <c r="H899" s="153"/>
      <c r="I899" s="153"/>
      <c r="J899" s="162">
        <f>SUM(J868:J897)</f>
        <v>0</v>
      </c>
      <c r="K899" s="162">
        <f t="shared" ref="K899:AM899" si="974">SUM(K868:K897)</f>
        <v>0</v>
      </c>
      <c r="L899" s="162">
        <f t="shared" si="974"/>
        <v>0</v>
      </c>
      <c r="M899" s="162">
        <f t="shared" si="974"/>
        <v>0</v>
      </c>
      <c r="N899" s="162">
        <f t="shared" si="974"/>
        <v>0</v>
      </c>
      <c r="O899" s="162">
        <f t="shared" si="974"/>
        <v>0</v>
      </c>
      <c r="P899" s="162">
        <f t="shared" si="974"/>
        <v>0</v>
      </c>
      <c r="Q899" s="162">
        <f t="shared" si="974"/>
        <v>0</v>
      </c>
      <c r="R899" s="162">
        <f t="shared" si="974"/>
        <v>0</v>
      </c>
      <c r="S899" s="162">
        <f t="shared" si="974"/>
        <v>0</v>
      </c>
      <c r="T899" s="162">
        <f t="shared" si="974"/>
        <v>0</v>
      </c>
      <c r="U899" s="162">
        <f t="shared" si="974"/>
        <v>0</v>
      </c>
      <c r="V899" s="162">
        <f t="shared" si="974"/>
        <v>0</v>
      </c>
      <c r="W899" s="162">
        <f t="shared" si="974"/>
        <v>0</v>
      </c>
      <c r="X899" s="162">
        <f t="shared" si="974"/>
        <v>0</v>
      </c>
      <c r="Y899" s="162">
        <f t="shared" si="974"/>
        <v>0</v>
      </c>
      <c r="Z899" s="162">
        <f t="shared" si="974"/>
        <v>0</v>
      </c>
      <c r="AA899" s="162">
        <f t="shared" si="974"/>
        <v>0</v>
      </c>
      <c r="AB899" s="162">
        <f t="shared" si="974"/>
        <v>0</v>
      </c>
      <c r="AC899" s="162">
        <f t="shared" si="974"/>
        <v>0</v>
      </c>
      <c r="AD899" s="162">
        <f t="shared" si="974"/>
        <v>0</v>
      </c>
      <c r="AE899" s="162">
        <f t="shared" si="974"/>
        <v>0</v>
      </c>
      <c r="AF899" s="162">
        <f t="shared" si="974"/>
        <v>0</v>
      </c>
      <c r="AG899" s="162">
        <f t="shared" si="974"/>
        <v>0</v>
      </c>
      <c r="AH899" s="162">
        <f t="shared" si="974"/>
        <v>0</v>
      </c>
      <c r="AI899" s="162">
        <f t="shared" si="974"/>
        <v>0</v>
      </c>
      <c r="AJ899" s="162">
        <f t="shared" si="974"/>
        <v>0</v>
      </c>
      <c r="AK899" s="162">
        <f t="shared" si="974"/>
        <v>0</v>
      </c>
      <c r="AL899" s="162">
        <f t="shared" si="974"/>
        <v>0</v>
      </c>
      <c r="AM899" s="162">
        <f t="shared" si="974"/>
        <v>0</v>
      </c>
    </row>
    <row r="900" spans="2:39" outlineLevel="1">
      <c r="F900" s="147"/>
      <c r="J900" s="167"/>
      <c r="K900" s="167"/>
      <c r="L900" s="167"/>
      <c r="M900" s="167"/>
      <c r="N900" s="167"/>
      <c r="O900" s="167"/>
      <c r="P900" s="167"/>
      <c r="Q900" s="167"/>
      <c r="R900" s="167"/>
      <c r="S900" s="167"/>
      <c r="T900" s="167"/>
      <c r="U900" s="167"/>
      <c r="V900" s="167"/>
      <c r="W900" s="167"/>
      <c r="X900" s="167"/>
      <c r="Y900" s="167"/>
      <c r="Z900" s="167"/>
      <c r="AA900" s="167"/>
      <c r="AB900" s="167"/>
      <c r="AC900" s="167"/>
      <c r="AD900" s="167"/>
      <c r="AE900" s="167"/>
      <c r="AF900" s="167"/>
      <c r="AG900" s="167"/>
      <c r="AH900" s="167"/>
      <c r="AI900" s="167"/>
      <c r="AJ900" s="167"/>
      <c r="AK900" s="167"/>
      <c r="AL900" s="167"/>
      <c r="AM900" s="167"/>
    </row>
    <row r="901" spans="2:39" outlineLevel="1">
      <c r="B901" s="157" t="s">
        <v>323</v>
      </c>
      <c r="F901" s="147"/>
      <c r="J901" s="168"/>
      <c r="K901" s="168"/>
      <c r="L901" s="168"/>
      <c r="M901" s="168"/>
      <c r="N901" s="168"/>
      <c r="O901" s="168"/>
      <c r="P901" s="168"/>
      <c r="Q901" s="168"/>
      <c r="R901" s="168"/>
      <c r="S901" s="168"/>
      <c r="T901" s="168"/>
      <c r="U901" s="168"/>
      <c r="V901" s="168"/>
      <c r="W901" s="168"/>
      <c r="X901" s="168"/>
      <c r="Y901" s="168"/>
      <c r="Z901" s="168"/>
      <c r="AA901" s="168"/>
      <c r="AB901" s="168"/>
      <c r="AC901" s="168"/>
      <c r="AD901" s="168"/>
      <c r="AE901" s="168"/>
      <c r="AF901" s="168"/>
      <c r="AG901" s="168"/>
      <c r="AH901" s="168"/>
      <c r="AI901" s="168"/>
      <c r="AJ901" s="168"/>
      <c r="AK901" s="168"/>
      <c r="AL901" s="168"/>
      <c r="AM901" s="168"/>
    </row>
    <row r="902" spans="2:39" outlineLevel="1">
      <c r="F902" s="147"/>
      <c r="J902" s="167"/>
      <c r="K902" s="167"/>
      <c r="L902" s="167"/>
      <c r="M902" s="167"/>
      <c r="N902" s="167"/>
      <c r="O902" s="167"/>
      <c r="P902" s="167"/>
      <c r="Q902" s="167"/>
      <c r="R902" s="167"/>
      <c r="S902" s="167"/>
      <c r="T902" s="167"/>
      <c r="U902" s="167"/>
      <c r="V902" s="167"/>
      <c r="W902" s="167"/>
      <c r="X902" s="167"/>
      <c r="Y902" s="167"/>
      <c r="Z902" s="167"/>
      <c r="AA902" s="167"/>
      <c r="AB902" s="167"/>
      <c r="AC902" s="167"/>
      <c r="AD902" s="167"/>
      <c r="AE902" s="167"/>
      <c r="AF902" s="167"/>
      <c r="AG902" s="167"/>
      <c r="AH902" s="167"/>
      <c r="AI902" s="167"/>
      <c r="AJ902" s="167"/>
      <c r="AK902" s="167"/>
      <c r="AL902" s="167"/>
      <c r="AM902" s="167"/>
    </row>
    <row r="903" spans="2:39" outlineLevel="1">
      <c r="E903" s="146" t="s">
        <v>324</v>
      </c>
      <c r="G903" s="111" t="s">
        <v>160</v>
      </c>
      <c r="J903" s="166">
        <f>Inputs!$J$39</f>
        <v>0</v>
      </c>
      <c r="K903" s="166"/>
      <c r="L903" s="166"/>
      <c r="M903" s="166"/>
      <c r="N903" s="166"/>
      <c r="O903" s="166"/>
      <c r="P903" s="166"/>
      <c r="Q903" s="166"/>
      <c r="R903" s="166"/>
      <c r="S903" s="166"/>
      <c r="T903" s="166"/>
      <c r="U903" s="166"/>
      <c r="V903" s="166"/>
      <c r="W903" s="166"/>
      <c r="X903" s="166"/>
      <c r="Y903" s="166"/>
      <c r="Z903" s="166"/>
      <c r="AA903" s="166"/>
      <c r="AB903" s="166"/>
      <c r="AC903" s="166"/>
      <c r="AD903" s="166"/>
      <c r="AE903" s="166"/>
      <c r="AF903" s="166"/>
      <c r="AG903" s="166"/>
      <c r="AH903" s="166"/>
      <c r="AI903" s="166"/>
      <c r="AJ903" s="166"/>
      <c r="AK903" s="166"/>
      <c r="AL903" s="166"/>
      <c r="AM903" s="166"/>
    </row>
    <row r="904" spans="2:39" outlineLevel="1">
      <c r="E904" s="146"/>
      <c r="J904" s="166"/>
      <c r="K904" s="166"/>
      <c r="L904" s="166"/>
      <c r="M904" s="166"/>
      <c r="N904" s="166"/>
      <c r="O904" s="166"/>
      <c r="P904" s="166"/>
      <c r="Q904" s="166"/>
      <c r="R904" s="166"/>
      <c r="S904" s="166"/>
      <c r="T904" s="166"/>
      <c r="U904" s="166"/>
      <c r="V904" s="166"/>
      <c r="W904" s="166"/>
      <c r="X904" s="166"/>
      <c r="Y904" s="166"/>
      <c r="Z904" s="166"/>
      <c r="AA904" s="166"/>
      <c r="AB904" s="166"/>
      <c r="AC904" s="166"/>
      <c r="AD904" s="166"/>
      <c r="AE904" s="166"/>
      <c r="AF904" s="166"/>
      <c r="AG904" s="166"/>
      <c r="AH904" s="166"/>
      <c r="AI904" s="166"/>
      <c r="AJ904" s="166"/>
      <c r="AK904" s="166"/>
      <c r="AL904" s="166"/>
      <c r="AM904" s="166"/>
    </row>
    <row r="905" spans="2:39" outlineLevel="1">
      <c r="E905" s="67" t="s">
        <v>325</v>
      </c>
      <c r="F905" s="69"/>
      <c r="G905" s="69" t="s">
        <v>160</v>
      </c>
      <c r="J905" s="295">
        <f>MAX(J903, I908 )</f>
        <v>0</v>
      </c>
      <c r="K905" s="295">
        <f t="shared" ref="K905:AM905" si="975">MAX(K903, J908 )</f>
        <v>0</v>
      </c>
      <c r="L905" s="295">
        <f t="shared" si="975"/>
        <v>0</v>
      </c>
      <c r="M905" s="295">
        <f t="shared" si="975"/>
        <v>0</v>
      </c>
      <c r="N905" s="295">
        <f t="shared" si="975"/>
        <v>0</v>
      </c>
      <c r="O905" s="295">
        <f t="shared" si="975"/>
        <v>0</v>
      </c>
      <c r="P905" s="295">
        <f t="shared" si="975"/>
        <v>0</v>
      </c>
      <c r="Q905" s="295">
        <f t="shared" si="975"/>
        <v>0</v>
      </c>
      <c r="R905" s="295">
        <f t="shared" si="975"/>
        <v>0</v>
      </c>
      <c r="S905" s="295">
        <f t="shared" si="975"/>
        <v>0</v>
      </c>
      <c r="T905" s="295">
        <f t="shared" si="975"/>
        <v>0</v>
      </c>
      <c r="U905" s="295">
        <f t="shared" si="975"/>
        <v>0</v>
      </c>
      <c r="V905" s="295">
        <f t="shared" si="975"/>
        <v>0</v>
      </c>
      <c r="W905" s="295">
        <f t="shared" si="975"/>
        <v>0</v>
      </c>
      <c r="X905" s="295">
        <f t="shared" si="975"/>
        <v>0</v>
      </c>
      <c r="Y905" s="295">
        <f t="shared" si="975"/>
        <v>0</v>
      </c>
      <c r="Z905" s="295">
        <f t="shared" si="975"/>
        <v>0</v>
      </c>
      <c r="AA905" s="295">
        <f t="shared" si="975"/>
        <v>0</v>
      </c>
      <c r="AB905" s="295">
        <f t="shared" si="975"/>
        <v>0</v>
      </c>
      <c r="AC905" s="295">
        <f t="shared" si="975"/>
        <v>0</v>
      </c>
      <c r="AD905" s="295">
        <f t="shared" si="975"/>
        <v>0</v>
      </c>
      <c r="AE905" s="295">
        <f t="shared" si="975"/>
        <v>0</v>
      </c>
      <c r="AF905" s="295">
        <f t="shared" si="975"/>
        <v>0</v>
      </c>
      <c r="AG905" s="295">
        <f t="shared" si="975"/>
        <v>0</v>
      </c>
      <c r="AH905" s="295">
        <f t="shared" si="975"/>
        <v>0</v>
      </c>
      <c r="AI905" s="295">
        <f t="shared" si="975"/>
        <v>0</v>
      </c>
      <c r="AJ905" s="295">
        <f t="shared" si="975"/>
        <v>0</v>
      </c>
      <c r="AK905" s="295">
        <f t="shared" si="975"/>
        <v>0</v>
      </c>
      <c r="AL905" s="295">
        <f t="shared" si="975"/>
        <v>0</v>
      </c>
      <c r="AM905" s="295">
        <f t="shared" si="975"/>
        <v>0</v>
      </c>
    </row>
    <row r="906" spans="2:39" outlineLevel="1">
      <c r="E906" s="67" t="s">
        <v>326</v>
      </c>
      <c r="G906" s="111" t="s">
        <v>160</v>
      </c>
      <c r="J906" s="295">
        <f t="shared" ref="J906:AM906" si="976">J862</f>
        <v>0</v>
      </c>
      <c r="K906" s="295">
        <f t="shared" si="976"/>
        <v>0</v>
      </c>
      <c r="L906" s="295">
        <f t="shared" si="976"/>
        <v>0</v>
      </c>
      <c r="M906" s="295">
        <f t="shared" si="976"/>
        <v>0</v>
      </c>
      <c r="N906" s="295">
        <f t="shared" si="976"/>
        <v>0</v>
      </c>
      <c r="O906" s="295">
        <f t="shared" si="976"/>
        <v>0</v>
      </c>
      <c r="P906" s="295">
        <f t="shared" si="976"/>
        <v>0</v>
      </c>
      <c r="Q906" s="295">
        <f t="shared" si="976"/>
        <v>0</v>
      </c>
      <c r="R906" s="295">
        <f t="shared" si="976"/>
        <v>0</v>
      </c>
      <c r="S906" s="295">
        <f t="shared" si="976"/>
        <v>0</v>
      </c>
      <c r="T906" s="295">
        <f t="shared" si="976"/>
        <v>0</v>
      </c>
      <c r="U906" s="295">
        <f t="shared" si="976"/>
        <v>0</v>
      </c>
      <c r="V906" s="295">
        <f t="shared" si="976"/>
        <v>0</v>
      </c>
      <c r="W906" s="295">
        <f t="shared" si="976"/>
        <v>0</v>
      </c>
      <c r="X906" s="295">
        <f t="shared" si="976"/>
        <v>0</v>
      </c>
      <c r="Y906" s="295">
        <f t="shared" si="976"/>
        <v>0</v>
      </c>
      <c r="Z906" s="295">
        <f t="shared" si="976"/>
        <v>0</v>
      </c>
      <c r="AA906" s="295">
        <f t="shared" si="976"/>
        <v>0</v>
      </c>
      <c r="AB906" s="295">
        <f t="shared" si="976"/>
        <v>0</v>
      </c>
      <c r="AC906" s="295">
        <f t="shared" si="976"/>
        <v>0</v>
      </c>
      <c r="AD906" s="295">
        <f t="shared" si="976"/>
        <v>0</v>
      </c>
      <c r="AE906" s="295">
        <f t="shared" si="976"/>
        <v>0</v>
      </c>
      <c r="AF906" s="295">
        <f t="shared" si="976"/>
        <v>0</v>
      </c>
      <c r="AG906" s="295">
        <f t="shared" si="976"/>
        <v>0</v>
      </c>
      <c r="AH906" s="295">
        <f t="shared" si="976"/>
        <v>0</v>
      </c>
      <c r="AI906" s="295">
        <f t="shared" si="976"/>
        <v>0</v>
      </c>
      <c r="AJ906" s="295">
        <f t="shared" si="976"/>
        <v>0</v>
      </c>
      <c r="AK906" s="295">
        <f t="shared" si="976"/>
        <v>0</v>
      </c>
      <c r="AL906" s="295">
        <f t="shared" si="976"/>
        <v>0</v>
      </c>
      <c r="AM906" s="295">
        <f t="shared" si="976"/>
        <v>0</v>
      </c>
    </row>
    <row r="907" spans="2:39" outlineLevel="1">
      <c r="E907" s="110" t="s">
        <v>327</v>
      </c>
      <c r="G907" s="111" t="s">
        <v>160</v>
      </c>
      <c r="J907" s="297">
        <f>-J899</f>
        <v>0</v>
      </c>
      <c r="K907" s="297">
        <f t="shared" ref="K907:AM907" si="977">-K899</f>
        <v>0</v>
      </c>
      <c r="L907" s="297">
        <f t="shared" si="977"/>
        <v>0</v>
      </c>
      <c r="M907" s="297">
        <f t="shared" si="977"/>
        <v>0</v>
      </c>
      <c r="N907" s="297">
        <f t="shared" si="977"/>
        <v>0</v>
      </c>
      <c r="O907" s="297">
        <f t="shared" si="977"/>
        <v>0</v>
      </c>
      <c r="P907" s="297">
        <f t="shared" si="977"/>
        <v>0</v>
      </c>
      <c r="Q907" s="297">
        <f t="shared" si="977"/>
        <v>0</v>
      </c>
      <c r="R907" s="297">
        <f t="shared" si="977"/>
        <v>0</v>
      </c>
      <c r="S907" s="297">
        <f t="shared" si="977"/>
        <v>0</v>
      </c>
      <c r="T907" s="297">
        <f t="shared" si="977"/>
        <v>0</v>
      </c>
      <c r="U907" s="297">
        <f t="shared" si="977"/>
        <v>0</v>
      </c>
      <c r="V907" s="297">
        <f t="shared" si="977"/>
        <v>0</v>
      </c>
      <c r="W907" s="297">
        <f t="shared" si="977"/>
        <v>0</v>
      </c>
      <c r="X907" s="297">
        <f t="shared" si="977"/>
        <v>0</v>
      </c>
      <c r="Y907" s="297">
        <f t="shared" si="977"/>
        <v>0</v>
      </c>
      <c r="Z907" s="297">
        <f t="shared" si="977"/>
        <v>0</v>
      </c>
      <c r="AA907" s="297">
        <f t="shared" si="977"/>
        <v>0</v>
      </c>
      <c r="AB907" s="297">
        <f t="shared" si="977"/>
        <v>0</v>
      </c>
      <c r="AC907" s="297">
        <f t="shared" si="977"/>
        <v>0</v>
      </c>
      <c r="AD907" s="297">
        <f t="shared" si="977"/>
        <v>0</v>
      </c>
      <c r="AE907" s="297">
        <f t="shared" si="977"/>
        <v>0</v>
      </c>
      <c r="AF907" s="297">
        <f t="shared" si="977"/>
        <v>0</v>
      </c>
      <c r="AG907" s="297">
        <f t="shared" si="977"/>
        <v>0</v>
      </c>
      <c r="AH907" s="297">
        <f t="shared" si="977"/>
        <v>0</v>
      </c>
      <c r="AI907" s="297">
        <f t="shared" si="977"/>
        <v>0</v>
      </c>
      <c r="AJ907" s="297">
        <f t="shared" si="977"/>
        <v>0</v>
      </c>
      <c r="AK907" s="297">
        <f t="shared" si="977"/>
        <v>0</v>
      </c>
      <c r="AL907" s="297">
        <f t="shared" si="977"/>
        <v>0</v>
      </c>
      <c r="AM907" s="297">
        <f t="shared" si="977"/>
        <v>0</v>
      </c>
    </row>
    <row r="908" spans="2:39" outlineLevel="1">
      <c r="E908" s="110" t="s">
        <v>328</v>
      </c>
      <c r="G908" s="111" t="s">
        <v>160</v>
      </c>
      <c r="J908" s="297">
        <f>SUM(J905:J907)</f>
        <v>0</v>
      </c>
      <c r="K908" s="297">
        <f t="shared" ref="K908:AM908" si="978">SUM(K905:K907)</f>
        <v>0</v>
      </c>
      <c r="L908" s="297">
        <f t="shared" si="978"/>
        <v>0</v>
      </c>
      <c r="M908" s="297">
        <f t="shared" si="978"/>
        <v>0</v>
      </c>
      <c r="N908" s="297">
        <f t="shared" si="978"/>
        <v>0</v>
      </c>
      <c r="O908" s="297">
        <f t="shared" si="978"/>
        <v>0</v>
      </c>
      <c r="P908" s="297">
        <f t="shared" si="978"/>
        <v>0</v>
      </c>
      <c r="Q908" s="297">
        <f t="shared" si="978"/>
        <v>0</v>
      </c>
      <c r="R908" s="297">
        <f t="shared" si="978"/>
        <v>0</v>
      </c>
      <c r="S908" s="297">
        <f t="shared" si="978"/>
        <v>0</v>
      </c>
      <c r="T908" s="297">
        <f t="shared" si="978"/>
        <v>0</v>
      </c>
      <c r="U908" s="297">
        <f t="shared" si="978"/>
        <v>0</v>
      </c>
      <c r="V908" s="297">
        <f t="shared" si="978"/>
        <v>0</v>
      </c>
      <c r="W908" s="297">
        <f t="shared" si="978"/>
        <v>0</v>
      </c>
      <c r="X908" s="297">
        <f t="shared" si="978"/>
        <v>0</v>
      </c>
      <c r="Y908" s="297">
        <f t="shared" si="978"/>
        <v>0</v>
      </c>
      <c r="Z908" s="297">
        <f t="shared" si="978"/>
        <v>0</v>
      </c>
      <c r="AA908" s="297">
        <f t="shared" si="978"/>
        <v>0</v>
      </c>
      <c r="AB908" s="297">
        <f t="shared" si="978"/>
        <v>0</v>
      </c>
      <c r="AC908" s="297">
        <f t="shared" si="978"/>
        <v>0</v>
      </c>
      <c r="AD908" s="297">
        <f t="shared" si="978"/>
        <v>0</v>
      </c>
      <c r="AE908" s="297">
        <f t="shared" si="978"/>
        <v>0</v>
      </c>
      <c r="AF908" s="297">
        <f t="shared" si="978"/>
        <v>0</v>
      </c>
      <c r="AG908" s="297">
        <f t="shared" si="978"/>
        <v>0</v>
      </c>
      <c r="AH908" s="297">
        <f t="shared" si="978"/>
        <v>0</v>
      </c>
      <c r="AI908" s="297">
        <f t="shared" si="978"/>
        <v>0</v>
      </c>
      <c r="AJ908" s="297">
        <f t="shared" si="978"/>
        <v>0</v>
      </c>
      <c r="AK908" s="297">
        <f t="shared" si="978"/>
        <v>0</v>
      </c>
      <c r="AL908" s="297">
        <f t="shared" si="978"/>
        <v>0</v>
      </c>
      <c r="AM908" s="297">
        <f t="shared" si="978"/>
        <v>0</v>
      </c>
    </row>
    <row r="909" spans="2:39" outlineLevel="1">
      <c r="J909" s="297"/>
      <c r="K909" s="297"/>
      <c r="L909" s="297"/>
      <c r="M909" s="297"/>
      <c r="N909" s="297"/>
      <c r="O909" s="297"/>
      <c r="P909" s="297"/>
      <c r="Q909" s="297"/>
      <c r="R909" s="297"/>
      <c r="S909" s="297"/>
      <c r="T909" s="297"/>
      <c r="U909" s="297"/>
      <c r="V909" s="297"/>
      <c r="W909" s="297"/>
      <c r="X909" s="297"/>
      <c r="Y909" s="297"/>
      <c r="Z909" s="297"/>
      <c r="AA909" s="297"/>
      <c r="AB909" s="297"/>
      <c r="AC909" s="297"/>
      <c r="AD909" s="297"/>
      <c r="AE909" s="297"/>
      <c r="AF909" s="297"/>
      <c r="AG909" s="297"/>
      <c r="AH909" s="297"/>
      <c r="AI909" s="297"/>
      <c r="AJ909" s="297"/>
      <c r="AK909" s="297"/>
      <c r="AL909" s="297"/>
      <c r="AM909" s="297"/>
    </row>
    <row r="910" spans="2:39" outlineLevel="1">
      <c r="E910" s="110" t="s">
        <v>329</v>
      </c>
      <c r="G910" s="111" t="s">
        <v>160</v>
      </c>
      <c r="J910" s="297">
        <f>AVERAGE(J908,J905)</f>
        <v>0</v>
      </c>
      <c r="K910" s="297">
        <f t="shared" ref="K910:AM910" si="979">AVERAGE(K908,K905)</f>
        <v>0</v>
      </c>
      <c r="L910" s="297">
        <f t="shared" si="979"/>
        <v>0</v>
      </c>
      <c r="M910" s="297">
        <f t="shared" si="979"/>
        <v>0</v>
      </c>
      <c r="N910" s="297">
        <f t="shared" si="979"/>
        <v>0</v>
      </c>
      <c r="O910" s="297">
        <f t="shared" si="979"/>
        <v>0</v>
      </c>
      <c r="P910" s="297">
        <f t="shared" si="979"/>
        <v>0</v>
      </c>
      <c r="Q910" s="297">
        <f t="shared" si="979"/>
        <v>0</v>
      </c>
      <c r="R910" s="297">
        <f t="shared" si="979"/>
        <v>0</v>
      </c>
      <c r="S910" s="297">
        <f t="shared" si="979"/>
        <v>0</v>
      </c>
      <c r="T910" s="297">
        <f t="shared" si="979"/>
        <v>0</v>
      </c>
      <c r="U910" s="297">
        <f t="shared" si="979"/>
        <v>0</v>
      </c>
      <c r="V910" s="297">
        <f t="shared" si="979"/>
        <v>0</v>
      </c>
      <c r="W910" s="297">
        <f t="shared" si="979"/>
        <v>0</v>
      </c>
      <c r="X910" s="297">
        <f t="shared" si="979"/>
        <v>0</v>
      </c>
      <c r="Y910" s="297">
        <f t="shared" si="979"/>
        <v>0</v>
      </c>
      <c r="Z910" s="297">
        <f t="shared" si="979"/>
        <v>0</v>
      </c>
      <c r="AA910" s="297">
        <f t="shared" si="979"/>
        <v>0</v>
      </c>
      <c r="AB910" s="297">
        <f t="shared" si="979"/>
        <v>0</v>
      </c>
      <c r="AC910" s="297">
        <f t="shared" si="979"/>
        <v>0</v>
      </c>
      <c r="AD910" s="297">
        <f t="shared" si="979"/>
        <v>0</v>
      </c>
      <c r="AE910" s="297">
        <f t="shared" si="979"/>
        <v>0</v>
      </c>
      <c r="AF910" s="297">
        <f t="shared" si="979"/>
        <v>0</v>
      </c>
      <c r="AG910" s="297">
        <f t="shared" si="979"/>
        <v>0</v>
      </c>
      <c r="AH910" s="297">
        <f t="shared" si="979"/>
        <v>0</v>
      </c>
      <c r="AI910" s="297">
        <f t="shared" si="979"/>
        <v>0</v>
      </c>
      <c r="AJ910" s="297">
        <f t="shared" si="979"/>
        <v>0</v>
      </c>
      <c r="AK910" s="297">
        <f t="shared" si="979"/>
        <v>0</v>
      </c>
      <c r="AL910" s="297">
        <f t="shared" si="979"/>
        <v>0</v>
      </c>
      <c r="AM910" s="297">
        <f t="shared" si="979"/>
        <v>0</v>
      </c>
    </row>
    <row r="911" spans="2:39" outlineLevel="1">
      <c r="E911" s="146" t="str">
        <f>Inputs!E$40</f>
        <v>Allowed Cost of Capital</v>
      </c>
      <c r="F911" s="147"/>
      <c r="G911" s="147" t="str">
        <f>Inputs!G$40</f>
        <v>%</v>
      </c>
      <c r="H911" s="146"/>
      <c r="I911" s="146"/>
      <c r="J911" s="170">
        <f>Inputs!J$40</f>
        <v>2.92</v>
      </c>
      <c r="K911" s="170">
        <f>Inputs!K$40</f>
        <v>2.92</v>
      </c>
      <c r="L911" s="170">
        <f>Inputs!L$40</f>
        <v>2.92</v>
      </c>
      <c r="M911" s="170">
        <f>Inputs!M$40</f>
        <v>2.92</v>
      </c>
      <c r="N911" s="170">
        <f>Inputs!N$40</f>
        <v>2.92</v>
      </c>
      <c r="O911" s="170">
        <f>Inputs!O$40</f>
        <v>3.23</v>
      </c>
      <c r="P911" s="170">
        <f>Inputs!P$40</f>
        <v>3.23</v>
      </c>
      <c r="Q911" s="170">
        <f>Inputs!Q$40</f>
        <v>3.23</v>
      </c>
      <c r="R911" s="170">
        <f>Inputs!R$40</f>
        <v>3.23</v>
      </c>
      <c r="S911" s="170">
        <f>Inputs!S$40</f>
        <v>3.23</v>
      </c>
      <c r="T911" s="170">
        <f>Inputs!T$40</f>
        <v>3.23</v>
      </c>
      <c r="U911" s="170">
        <f>Inputs!U$40</f>
        <v>3.23</v>
      </c>
      <c r="V911" s="170">
        <f>Inputs!V$40</f>
        <v>3.23</v>
      </c>
      <c r="W911" s="170">
        <f>Inputs!W$40</f>
        <v>3.23</v>
      </c>
      <c r="X911" s="170">
        <f>Inputs!X$40</f>
        <v>3.23</v>
      </c>
      <c r="Y911" s="170">
        <f>Inputs!Y$40</f>
        <v>3.23</v>
      </c>
      <c r="Z911" s="170">
        <f>Inputs!Z$40</f>
        <v>3.23</v>
      </c>
      <c r="AA911" s="170">
        <f>Inputs!AA$40</f>
        <v>3.23</v>
      </c>
      <c r="AB911" s="170">
        <f>Inputs!AB$40</f>
        <v>3.23</v>
      </c>
      <c r="AC911" s="170">
        <f>Inputs!AC$40</f>
        <v>3.23</v>
      </c>
      <c r="AD911" s="170">
        <f>Inputs!AD$40</f>
        <v>3.23</v>
      </c>
      <c r="AE911" s="170">
        <f>Inputs!AE$40</f>
        <v>3.23</v>
      </c>
      <c r="AF911" s="170">
        <f>Inputs!AF$40</f>
        <v>3.23</v>
      </c>
      <c r="AG911" s="170">
        <f>Inputs!AG$40</f>
        <v>3.23</v>
      </c>
      <c r="AH911" s="170">
        <f>Inputs!AH$40</f>
        <v>3.23</v>
      </c>
      <c r="AI911" s="170">
        <f>Inputs!AI$40</f>
        <v>3.23</v>
      </c>
      <c r="AJ911" s="170">
        <f>Inputs!AJ$40</f>
        <v>3.23</v>
      </c>
      <c r="AK911" s="170">
        <f>Inputs!AK$40</f>
        <v>3.23</v>
      </c>
      <c r="AL911" s="170">
        <f>Inputs!AL$40</f>
        <v>3.23</v>
      </c>
      <c r="AM911" s="170">
        <f>Inputs!AM$40</f>
        <v>3.23</v>
      </c>
    </row>
    <row r="912" spans="2:39" outlineLevel="1">
      <c r="E912" s="146"/>
      <c r="F912" s="147"/>
      <c r="G912" s="147"/>
      <c r="H912" s="146"/>
      <c r="I912" s="146"/>
      <c r="J912" s="166"/>
      <c r="K912" s="166"/>
      <c r="L912" s="166"/>
      <c r="M912" s="166"/>
      <c r="N912" s="166"/>
      <c r="O912" s="166"/>
      <c r="P912" s="166"/>
      <c r="Q912" s="166"/>
      <c r="R912" s="166"/>
      <c r="S912" s="166"/>
      <c r="T912" s="166"/>
      <c r="U912" s="166"/>
      <c r="V912" s="166"/>
      <c r="W912" s="166"/>
      <c r="X912" s="166"/>
      <c r="Y912" s="166"/>
      <c r="Z912" s="166"/>
      <c r="AA912" s="166"/>
      <c r="AB912" s="166"/>
      <c r="AC912" s="166"/>
      <c r="AD912" s="166"/>
      <c r="AE912" s="166"/>
      <c r="AF912" s="166"/>
      <c r="AG912" s="166"/>
      <c r="AH912" s="166"/>
      <c r="AI912" s="166"/>
      <c r="AJ912" s="166"/>
      <c r="AK912" s="166"/>
      <c r="AL912" s="166"/>
      <c r="AM912" s="166"/>
    </row>
    <row r="913" spans="1:41" s="152" customFormat="1" outlineLevel="1">
      <c r="A913" s="110"/>
      <c r="B913" s="110"/>
      <c r="C913" s="110"/>
      <c r="D913" s="110"/>
      <c r="E913" s="153" t="s">
        <v>330</v>
      </c>
      <c r="F913" s="154"/>
      <c r="G913" s="154" t="s">
        <v>160</v>
      </c>
      <c r="H913" s="153"/>
      <c r="I913" s="153"/>
      <c r="J913" s="162">
        <f>J910*J911/100</f>
        <v>0</v>
      </c>
      <c r="K913" s="162">
        <f t="shared" ref="K913:AM913" si="980">K910*K911/100</f>
        <v>0</v>
      </c>
      <c r="L913" s="162">
        <f t="shared" si="980"/>
        <v>0</v>
      </c>
      <c r="M913" s="162">
        <f t="shared" si="980"/>
        <v>0</v>
      </c>
      <c r="N913" s="162">
        <f t="shared" si="980"/>
        <v>0</v>
      </c>
      <c r="O913" s="162">
        <f t="shared" si="980"/>
        <v>0</v>
      </c>
      <c r="P913" s="162">
        <f t="shared" si="980"/>
        <v>0</v>
      </c>
      <c r="Q913" s="162">
        <f t="shared" si="980"/>
        <v>0</v>
      </c>
      <c r="R913" s="162">
        <f t="shared" si="980"/>
        <v>0</v>
      </c>
      <c r="S913" s="162">
        <f t="shared" si="980"/>
        <v>0</v>
      </c>
      <c r="T913" s="162">
        <f t="shared" si="980"/>
        <v>0</v>
      </c>
      <c r="U913" s="162">
        <f t="shared" si="980"/>
        <v>0</v>
      </c>
      <c r="V913" s="162">
        <f t="shared" si="980"/>
        <v>0</v>
      </c>
      <c r="W913" s="162">
        <f t="shared" si="980"/>
        <v>0</v>
      </c>
      <c r="X913" s="162">
        <f t="shared" si="980"/>
        <v>0</v>
      </c>
      <c r="Y913" s="162">
        <f t="shared" si="980"/>
        <v>0</v>
      </c>
      <c r="Z913" s="162">
        <f t="shared" si="980"/>
        <v>0</v>
      </c>
      <c r="AA913" s="162">
        <f t="shared" si="980"/>
        <v>0</v>
      </c>
      <c r="AB913" s="162">
        <f t="shared" si="980"/>
        <v>0</v>
      </c>
      <c r="AC913" s="162">
        <f t="shared" si="980"/>
        <v>0</v>
      </c>
      <c r="AD913" s="162">
        <f t="shared" si="980"/>
        <v>0</v>
      </c>
      <c r="AE913" s="162">
        <f t="shared" si="980"/>
        <v>0</v>
      </c>
      <c r="AF913" s="162">
        <f t="shared" si="980"/>
        <v>0</v>
      </c>
      <c r="AG913" s="162">
        <f t="shared" si="980"/>
        <v>0</v>
      </c>
      <c r="AH913" s="162">
        <f t="shared" si="980"/>
        <v>0</v>
      </c>
      <c r="AI913" s="162">
        <f t="shared" si="980"/>
        <v>0</v>
      </c>
      <c r="AJ913" s="162">
        <f t="shared" si="980"/>
        <v>0</v>
      </c>
      <c r="AK913" s="162">
        <f t="shared" si="980"/>
        <v>0</v>
      </c>
      <c r="AL913" s="162">
        <f t="shared" si="980"/>
        <v>0</v>
      </c>
      <c r="AM913" s="162">
        <f t="shared" si="980"/>
        <v>0</v>
      </c>
    </row>
    <row r="914" spans="1:41" outlineLevel="1">
      <c r="J914" s="161"/>
      <c r="K914" s="161"/>
      <c r="L914" s="161"/>
      <c r="M914" s="161"/>
      <c r="N914" s="161"/>
      <c r="O914" s="161"/>
      <c r="P914" s="161"/>
      <c r="Q914" s="161"/>
      <c r="R914" s="161"/>
      <c r="S914" s="161"/>
      <c r="T914" s="161"/>
      <c r="U914" s="161"/>
      <c r="V914" s="161"/>
      <c r="W914" s="161"/>
      <c r="X914" s="161"/>
      <c r="Y914" s="161"/>
      <c r="Z914" s="161"/>
      <c r="AA914" s="161"/>
      <c r="AB914" s="161"/>
      <c r="AC914" s="161"/>
      <c r="AD914" s="161"/>
      <c r="AE914" s="161"/>
      <c r="AF914" s="161"/>
      <c r="AG914" s="161"/>
      <c r="AH914" s="161"/>
      <c r="AI914" s="161"/>
      <c r="AJ914" s="161"/>
      <c r="AK914" s="161"/>
      <c r="AL914" s="161"/>
      <c r="AM914" s="161"/>
    </row>
    <row r="915" spans="1:41" s="20" customFormat="1" ht="13.5" outlineLevel="1">
      <c r="A915" s="110"/>
      <c r="B915" s="157" t="s">
        <v>331</v>
      </c>
      <c r="C915" s="110"/>
      <c r="D915" s="110"/>
      <c r="E915" s="110"/>
      <c r="F915" s="111"/>
      <c r="G915" s="111"/>
      <c r="H915" s="110"/>
      <c r="I915" s="110"/>
      <c r="J915" s="167"/>
      <c r="K915" s="167"/>
      <c r="L915" s="167"/>
      <c r="M915" s="167"/>
      <c r="N915" s="167"/>
      <c r="O915" s="167"/>
      <c r="P915" s="167"/>
      <c r="Q915" s="167"/>
      <c r="R915" s="167"/>
      <c r="S915" s="167"/>
      <c r="T915" s="167"/>
      <c r="U915" s="167"/>
      <c r="V915" s="167"/>
      <c r="W915" s="167"/>
      <c r="X915" s="167"/>
      <c r="Y915" s="167"/>
      <c r="Z915" s="167"/>
      <c r="AA915" s="167"/>
      <c r="AB915" s="167"/>
      <c r="AC915" s="167"/>
      <c r="AD915" s="167"/>
      <c r="AE915" s="167"/>
      <c r="AF915" s="167"/>
      <c r="AG915" s="167"/>
      <c r="AH915" s="167"/>
      <c r="AI915" s="167"/>
      <c r="AJ915" s="167"/>
      <c r="AK915" s="167"/>
      <c r="AL915" s="167"/>
      <c r="AM915" s="167"/>
      <c r="AN915" s="18"/>
      <c r="AO915" s="18"/>
    </row>
    <row r="916" spans="1:41" outlineLevel="1">
      <c r="J916" s="167"/>
      <c r="K916" s="167"/>
      <c r="L916" s="167"/>
      <c r="M916" s="167"/>
      <c r="N916" s="167"/>
      <c r="O916" s="167"/>
      <c r="P916" s="167"/>
      <c r="Q916" s="167"/>
      <c r="R916" s="167"/>
      <c r="S916" s="167"/>
      <c r="T916" s="167"/>
      <c r="U916" s="167"/>
      <c r="V916" s="167"/>
      <c r="W916" s="167"/>
      <c r="X916" s="167"/>
      <c r="Y916" s="167"/>
      <c r="Z916" s="167"/>
      <c r="AA916" s="167"/>
      <c r="AB916" s="167"/>
      <c r="AC916" s="167"/>
      <c r="AD916" s="167"/>
      <c r="AE916" s="167"/>
      <c r="AF916" s="167"/>
      <c r="AG916" s="167"/>
      <c r="AH916" s="167"/>
      <c r="AI916" s="167"/>
      <c r="AJ916" s="167"/>
      <c r="AK916" s="167"/>
      <c r="AL916" s="167"/>
      <c r="AM916" s="167"/>
    </row>
    <row r="917" spans="1:41" outlineLevel="1">
      <c r="E917" s="146" t="str">
        <f>Inputs!E$41</f>
        <v>Allowed Return on Equity (at notional gearing)</v>
      </c>
      <c r="F917" s="147"/>
      <c r="G917" s="147" t="str">
        <f>Inputs!G$41</f>
        <v>%</v>
      </c>
      <c r="H917" s="146"/>
      <c r="I917" s="146"/>
      <c r="J917" s="170">
        <f>Inputs!J$41</f>
        <v>4.1900000000000004</v>
      </c>
      <c r="K917" s="170">
        <f>Inputs!K$41</f>
        <v>4.1900000000000004</v>
      </c>
      <c r="L917" s="170">
        <f>Inputs!L$41</f>
        <v>4.1900000000000004</v>
      </c>
      <c r="M917" s="170">
        <f>Inputs!M$41</f>
        <v>4.1900000000000004</v>
      </c>
      <c r="N917" s="170">
        <f>Inputs!N$41</f>
        <v>4.1900000000000004</v>
      </c>
      <c r="O917" s="170">
        <f>Inputs!O$41</f>
        <v>4.1399999999999997</v>
      </c>
      <c r="P917" s="170">
        <f>Inputs!P$41</f>
        <v>4.1399999999999997</v>
      </c>
      <c r="Q917" s="170">
        <f>Inputs!Q$41</f>
        <v>4.1399999999999997</v>
      </c>
      <c r="R917" s="170">
        <f>Inputs!R$41</f>
        <v>4.1399999999999997</v>
      </c>
      <c r="S917" s="170">
        <f>Inputs!S$41</f>
        <v>4.1399999999999997</v>
      </c>
      <c r="T917" s="170">
        <f>Inputs!T$41</f>
        <v>4.1399999999999997</v>
      </c>
      <c r="U917" s="170">
        <f>Inputs!U$41</f>
        <v>4.1399999999999997</v>
      </c>
      <c r="V917" s="170">
        <f>Inputs!V$41</f>
        <v>4.1399999999999997</v>
      </c>
      <c r="W917" s="170">
        <f>Inputs!W$41</f>
        <v>4.1399999999999997</v>
      </c>
      <c r="X917" s="170">
        <f>Inputs!X$41</f>
        <v>4.1399999999999997</v>
      </c>
      <c r="Y917" s="170">
        <f>Inputs!Y$41</f>
        <v>4.1399999999999997</v>
      </c>
      <c r="Z917" s="170">
        <f>Inputs!Z$41</f>
        <v>4.1399999999999997</v>
      </c>
      <c r="AA917" s="170">
        <f>Inputs!AA$41</f>
        <v>4.1900000000000004</v>
      </c>
      <c r="AB917" s="170">
        <f>Inputs!AB$41</f>
        <v>4.1900000000000004</v>
      </c>
      <c r="AC917" s="170">
        <f>Inputs!AC$41</f>
        <v>4.1900000000000004</v>
      </c>
      <c r="AD917" s="170">
        <f>Inputs!AD$41</f>
        <v>4.1900000000000004</v>
      </c>
      <c r="AE917" s="170">
        <f>Inputs!AE$41</f>
        <v>4.1900000000000004</v>
      </c>
      <c r="AF917" s="170">
        <f>Inputs!AF$41</f>
        <v>4.1900000000000004</v>
      </c>
      <c r="AG917" s="170">
        <f>Inputs!AG$41</f>
        <v>4.1900000000000004</v>
      </c>
      <c r="AH917" s="170">
        <f>Inputs!AH$41</f>
        <v>4.1900000000000004</v>
      </c>
      <c r="AI917" s="170">
        <f>Inputs!AI$41</f>
        <v>4.1900000000000004</v>
      </c>
      <c r="AJ917" s="170">
        <f>Inputs!AJ$41</f>
        <v>4.1900000000000004</v>
      </c>
      <c r="AK917" s="170">
        <f>Inputs!AK$41</f>
        <v>4.1900000000000004</v>
      </c>
      <c r="AL917" s="170">
        <f>Inputs!AL$41</f>
        <v>4.1900000000000004</v>
      </c>
      <c r="AM917" s="170">
        <f>Inputs!AM$41</f>
        <v>4.1900000000000004</v>
      </c>
    </row>
    <row r="918" spans="1:41" outlineLevel="1">
      <c r="E918" s="146" t="str">
        <f>Inputs!E$42</f>
        <v>Notional gearing</v>
      </c>
      <c r="F918" s="147"/>
      <c r="G918" s="147" t="str">
        <f>Inputs!G$42</f>
        <v>%</v>
      </c>
      <c r="H918" s="146"/>
      <c r="I918" s="146"/>
      <c r="J918" s="170">
        <f>Inputs!J$42</f>
        <v>60</v>
      </c>
      <c r="K918" s="170">
        <f>Inputs!K$42</f>
        <v>60</v>
      </c>
      <c r="L918" s="170">
        <f>Inputs!L$42</f>
        <v>60</v>
      </c>
      <c r="M918" s="170">
        <f>Inputs!M$42</f>
        <v>60</v>
      </c>
      <c r="N918" s="170">
        <f>Inputs!N$42</f>
        <v>60</v>
      </c>
      <c r="O918" s="170">
        <f>Inputs!O$42</f>
        <v>55</v>
      </c>
      <c r="P918" s="170">
        <f>Inputs!P$42</f>
        <v>55</v>
      </c>
      <c r="Q918" s="170">
        <f>Inputs!Q$42</f>
        <v>55</v>
      </c>
      <c r="R918" s="170">
        <f>Inputs!R$42</f>
        <v>55</v>
      </c>
      <c r="S918" s="170">
        <f>Inputs!S$42</f>
        <v>55</v>
      </c>
      <c r="T918" s="170">
        <f>Inputs!T$42</f>
        <v>55</v>
      </c>
      <c r="U918" s="170">
        <f>Inputs!U$42</f>
        <v>55</v>
      </c>
      <c r="V918" s="170">
        <f>Inputs!V$42</f>
        <v>55</v>
      </c>
      <c r="W918" s="170">
        <f>Inputs!W$42</f>
        <v>55</v>
      </c>
      <c r="X918" s="170">
        <f>Inputs!X$42</f>
        <v>55</v>
      </c>
      <c r="Y918" s="170">
        <f>Inputs!Y$42</f>
        <v>55</v>
      </c>
      <c r="Z918" s="170">
        <f>Inputs!Z$42</f>
        <v>55</v>
      </c>
      <c r="AA918" s="170">
        <f>Inputs!AA$42</f>
        <v>55</v>
      </c>
      <c r="AB918" s="170">
        <f>Inputs!AB$42</f>
        <v>55</v>
      </c>
      <c r="AC918" s="170">
        <f>Inputs!AC$42</f>
        <v>55</v>
      </c>
      <c r="AD918" s="170">
        <f>Inputs!AD$42</f>
        <v>55</v>
      </c>
      <c r="AE918" s="170">
        <f>Inputs!AE$42</f>
        <v>55</v>
      </c>
      <c r="AF918" s="170">
        <f>Inputs!AF$42</f>
        <v>55</v>
      </c>
      <c r="AG918" s="170">
        <f>Inputs!AG$42</f>
        <v>55</v>
      </c>
      <c r="AH918" s="170">
        <f>Inputs!AH$42</f>
        <v>55</v>
      </c>
      <c r="AI918" s="170">
        <f>Inputs!AI$42</f>
        <v>55</v>
      </c>
      <c r="AJ918" s="170">
        <f>Inputs!AJ$42</f>
        <v>55</v>
      </c>
      <c r="AK918" s="170">
        <f>Inputs!AK$42</f>
        <v>55</v>
      </c>
      <c r="AL918" s="170">
        <f>Inputs!AL$42</f>
        <v>55</v>
      </c>
      <c r="AM918" s="170">
        <f>Inputs!AM$42</f>
        <v>55</v>
      </c>
    </row>
    <row r="919" spans="1:41" outlineLevel="1">
      <c r="E919" s="110" t="s">
        <v>332</v>
      </c>
      <c r="G919" s="111" t="s">
        <v>163</v>
      </c>
      <c r="J919" s="149">
        <f>100-J918</f>
        <v>40</v>
      </c>
      <c r="K919" s="149">
        <f t="shared" ref="K919" si="981">100-K918</f>
        <v>40</v>
      </c>
      <c r="L919" s="149">
        <f t="shared" ref="L919" si="982">100-L918</f>
        <v>40</v>
      </c>
      <c r="M919" s="149">
        <f t="shared" ref="M919" si="983">100-M918</f>
        <v>40</v>
      </c>
      <c r="N919" s="149">
        <f t="shared" ref="N919" si="984">100-N918</f>
        <v>40</v>
      </c>
      <c r="O919" s="149">
        <f t="shared" ref="O919" si="985">100-O918</f>
        <v>45</v>
      </c>
      <c r="P919" s="149">
        <f t="shared" ref="P919" si="986">100-P918</f>
        <v>45</v>
      </c>
      <c r="Q919" s="149">
        <f t="shared" ref="Q919" si="987">100-Q918</f>
        <v>45</v>
      </c>
      <c r="R919" s="149">
        <f t="shared" ref="R919" si="988">100-R918</f>
        <v>45</v>
      </c>
      <c r="S919" s="149">
        <f t="shared" ref="S919" si="989">100-S918</f>
        <v>45</v>
      </c>
      <c r="T919" s="149">
        <f t="shared" ref="T919" si="990">100-T918</f>
        <v>45</v>
      </c>
      <c r="U919" s="149">
        <f t="shared" ref="U919" si="991">100-U918</f>
        <v>45</v>
      </c>
      <c r="V919" s="149">
        <f t="shared" ref="V919" si="992">100-V918</f>
        <v>45</v>
      </c>
      <c r="W919" s="149">
        <f t="shared" ref="W919" si="993">100-W918</f>
        <v>45</v>
      </c>
      <c r="X919" s="149">
        <f t="shared" ref="X919" si="994">100-X918</f>
        <v>45</v>
      </c>
      <c r="Y919" s="149">
        <f t="shared" ref="Y919" si="995">100-Y918</f>
        <v>45</v>
      </c>
      <c r="Z919" s="149">
        <f t="shared" ref="Z919" si="996">100-Z918</f>
        <v>45</v>
      </c>
      <c r="AA919" s="149">
        <f t="shared" ref="AA919" si="997">100-AA918</f>
        <v>45</v>
      </c>
      <c r="AB919" s="149">
        <f t="shared" ref="AB919" si="998">100-AB918</f>
        <v>45</v>
      </c>
      <c r="AC919" s="149">
        <f t="shared" ref="AC919" si="999">100-AC918</f>
        <v>45</v>
      </c>
      <c r="AD919" s="149">
        <f t="shared" ref="AD919" si="1000">100-AD918</f>
        <v>45</v>
      </c>
      <c r="AE919" s="149">
        <f t="shared" ref="AE919" si="1001">100-AE918</f>
        <v>45</v>
      </c>
      <c r="AF919" s="149">
        <f t="shared" ref="AF919" si="1002">100-AF918</f>
        <v>45</v>
      </c>
      <c r="AG919" s="149">
        <f t="shared" ref="AG919" si="1003">100-AG918</f>
        <v>45</v>
      </c>
      <c r="AH919" s="149">
        <f t="shared" ref="AH919" si="1004">100-AH918</f>
        <v>45</v>
      </c>
      <c r="AI919" s="149">
        <f t="shared" ref="AI919" si="1005">100-AI918</f>
        <v>45</v>
      </c>
      <c r="AJ919" s="149">
        <f t="shared" ref="AJ919" si="1006">100-AJ918</f>
        <v>45</v>
      </c>
      <c r="AK919" s="149">
        <f t="shared" ref="AK919" si="1007">100-AK918</f>
        <v>45</v>
      </c>
      <c r="AL919" s="149">
        <f t="shared" ref="AL919" si="1008">100-AL918</f>
        <v>45</v>
      </c>
      <c r="AM919" s="149">
        <f t="shared" ref="AM919" si="1009">100-AM918</f>
        <v>45</v>
      </c>
    </row>
    <row r="920" spans="1:41" outlineLevel="1">
      <c r="E920" s="146" t="str">
        <f>Inputs!E$40</f>
        <v>Allowed Cost of Capital</v>
      </c>
      <c r="F920" s="147"/>
      <c r="G920" s="147" t="str">
        <f>Inputs!G$40</f>
        <v>%</v>
      </c>
      <c r="H920" s="146"/>
      <c r="I920" s="146"/>
      <c r="J920" s="170">
        <f>Inputs!J$40</f>
        <v>2.92</v>
      </c>
      <c r="K920" s="170">
        <f>Inputs!K$40</f>
        <v>2.92</v>
      </c>
      <c r="L920" s="170">
        <f>Inputs!L$40</f>
        <v>2.92</v>
      </c>
      <c r="M920" s="170">
        <f>Inputs!M$40</f>
        <v>2.92</v>
      </c>
      <c r="N920" s="170">
        <f>Inputs!N$40</f>
        <v>2.92</v>
      </c>
      <c r="O920" s="170">
        <f>Inputs!O$40</f>
        <v>3.23</v>
      </c>
      <c r="P920" s="170">
        <f>Inputs!P$40</f>
        <v>3.23</v>
      </c>
      <c r="Q920" s="170">
        <f>Inputs!Q$40</f>
        <v>3.23</v>
      </c>
      <c r="R920" s="170">
        <f>Inputs!R$40</f>
        <v>3.23</v>
      </c>
      <c r="S920" s="170">
        <f>Inputs!S$40</f>
        <v>3.23</v>
      </c>
      <c r="T920" s="170">
        <f>Inputs!T$40</f>
        <v>3.23</v>
      </c>
      <c r="U920" s="170">
        <f>Inputs!U$40</f>
        <v>3.23</v>
      </c>
      <c r="V920" s="170">
        <f>Inputs!V$40</f>
        <v>3.23</v>
      </c>
      <c r="W920" s="170">
        <f>Inputs!W$40</f>
        <v>3.23</v>
      </c>
      <c r="X920" s="170">
        <f>Inputs!X$40</f>
        <v>3.23</v>
      </c>
      <c r="Y920" s="170">
        <f>Inputs!Y$40</f>
        <v>3.23</v>
      </c>
      <c r="Z920" s="170">
        <f>Inputs!Z$40</f>
        <v>3.23</v>
      </c>
      <c r="AA920" s="170">
        <f>Inputs!AA$40</f>
        <v>3.23</v>
      </c>
      <c r="AB920" s="170">
        <f>Inputs!AB$40</f>
        <v>3.23</v>
      </c>
      <c r="AC920" s="170">
        <f>Inputs!AC$40</f>
        <v>3.23</v>
      </c>
      <c r="AD920" s="170">
        <f>Inputs!AD$40</f>
        <v>3.23</v>
      </c>
      <c r="AE920" s="170">
        <f>Inputs!AE$40</f>
        <v>3.23</v>
      </c>
      <c r="AF920" s="170">
        <f>Inputs!AF$40</f>
        <v>3.23</v>
      </c>
      <c r="AG920" s="170">
        <f>Inputs!AG$40</f>
        <v>3.23</v>
      </c>
      <c r="AH920" s="170">
        <f>Inputs!AH$40</f>
        <v>3.23</v>
      </c>
      <c r="AI920" s="170">
        <f>Inputs!AI$40</f>
        <v>3.23</v>
      </c>
      <c r="AJ920" s="170">
        <f>Inputs!AJ$40</f>
        <v>3.23</v>
      </c>
      <c r="AK920" s="170">
        <f>Inputs!AK$40</f>
        <v>3.23</v>
      </c>
      <c r="AL920" s="170">
        <f>Inputs!AL$40</f>
        <v>3.23</v>
      </c>
      <c r="AM920" s="170">
        <f>Inputs!AM$40</f>
        <v>3.23</v>
      </c>
    </row>
    <row r="921" spans="1:41" outlineLevel="1">
      <c r="E921" s="146" t="str">
        <f>Inputs!E$46</f>
        <v>Statutory marginal rate of corporation tax</v>
      </c>
      <c r="F921" s="147"/>
      <c r="G921" s="147" t="str">
        <f>Inputs!G$46</f>
        <v>%</v>
      </c>
      <c r="H921" s="146"/>
      <c r="I921" s="146"/>
      <c r="J921" s="170">
        <f>Inputs!J$46</f>
        <v>19</v>
      </c>
      <c r="K921" s="170">
        <f>Inputs!K$46</f>
        <v>19</v>
      </c>
      <c r="L921" s="170">
        <f>Inputs!L$46</f>
        <v>25</v>
      </c>
      <c r="M921" s="170">
        <f>Inputs!M$46</f>
        <v>25</v>
      </c>
      <c r="N921" s="170">
        <f>Inputs!N$46</f>
        <v>25</v>
      </c>
      <c r="O921" s="170">
        <f>Inputs!O$46</f>
        <v>25</v>
      </c>
      <c r="P921" s="170">
        <f>Inputs!P$46</f>
        <v>25</v>
      </c>
      <c r="Q921" s="170">
        <f>Inputs!Q$46</f>
        <v>25</v>
      </c>
      <c r="R921" s="170">
        <f>Inputs!R$46</f>
        <v>25</v>
      </c>
      <c r="S921" s="170">
        <f>Inputs!S$46</f>
        <v>25</v>
      </c>
      <c r="T921" s="170">
        <f>Inputs!T$46</f>
        <v>25</v>
      </c>
      <c r="U921" s="170">
        <f>Inputs!U$46</f>
        <v>25</v>
      </c>
      <c r="V921" s="170">
        <f>Inputs!V$46</f>
        <v>25</v>
      </c>
      <c r="W921" s="170">
        <f>Inputs!W$46</f>
        <v>25</v>
      </c>
      <c r="X921" s="170">
        <f>Inputs!X$46</f>
        <v>25</v>
      </c>
      <c r="Y921" s="170">
        <f>Inputs!Y$46</f>
        <v>25</v>
      </c>
      <c r="Z921" s="170">
        <f>Inputs!Z$46</f>
        <v>25</v>
      </c>
      <c r="AA921" s="170">
        <f>Inputs!AA$46</f>
        <v>25</v>
      </c>
      <c r="AB921" s="170">
        <f>Inputs!AB$46</f>
        <v>25</v>
      </c>
      <c r="AC921" s="170">
        <f>Inputs!AC$46</f>
        <v>25</v>
      </c>
      <c r="AD921" s="170">
        <f>Inputs!AD$46</f>
        <v>25</v>
      </c>
      <c r="AE921" s="170">
        <f>Inputs!AE$46</f>
        <v>25</v>
      </c>
      <c r="AF921" s="170">
        <f>Inputs!AF$46</f>
        <v>25</v>
      </c>
      <c r="AG921" s="170">
        <f>Inputs!AG$46</f>
        <v>25</v>
      </c>
      <c r="AH921" s="170">
        <f>Inputs!AH$46</f>
        <v>25</v>
      </c>
      <c r="AI921" s="170">
        <f>Inputs!AI$46</f>
        <v>25</v>
      </c>
      <c r="AJ921" s="170">
        <f>Inputs!AJ$46</f>
        <v>25</v>
      </c>
      <c r="AK921" s="170">
        <f>Inputs!AK$46</f>
        <v>25</v>
      </c>
      <c r="AL921" s="170">
        <f>Inputs!AL$46</f>
        <v>25</v>
      </c>
      <c r="AM921" s="170">
        <f>Inputs!AM$46</f>
        <v>25</v>
      </c>
    </row>
    <row r="922" spans="1:41" outlineLevel="1">
      <c r="J922" s="167"/>
      <c r="K922" s="167"/>
      <c r="L922" s="167"/>
      <c r="M922" s="167"/>
      <c r="N922" s="167"/>
      <c r="O922" s="167"/>
      <c r="P922" s="167"/>
      <c r="Q922" s="167"/>
      <c r="R922" s="167"/>
      <c r="S922" s="167"/>
      <c r="T922" s="167"/>
      <c r="U922" s="167"/>
      <c r="V922" s="167"/>
      <c r="W922" s="167"/>
      <c r="X922" s="167"/>
      <c r="Y922" s="167"/>
      <c r="Z922" s="167"/>
      <c r="AA922" s="167"/>
      <c r="AB922" s="167"/>
      <c r="AC922" s="167"/>
      <c r="AD922" s="167"/>
      <c r="AE922" s="167"/>
      <c r="AF922" s="167"/>
      <c r="AG922" s="167"/>
      <c r="AH922" s="167"/>
      <c r="AI922" s="167"/>
      <c r="AJ922" s="167"/>
      <c r="AK922" s="167"/>
      <c r="AL922" s="167"/>
      <c r="AM922" s="167"/>
    </row>
    <row r="923" spans="1:41" outlineLevel="1">
      <c r="E923" s="153" t="s">
        <v>333</v>
      </c>
      <c r="F923" s="154"/>
      <c r="G923" s="154" t="s">
        <v>160</v>
      </c>
      <c r="H923" s="153"/>
      <c r="I923" s="153"/>
      <c r="J923" s="162">
        <f>J913 * ( (J917 / 100 * J919 / 100 ) / (J920 / 100 ) ) * (1 / ( 1 - J921 / 100 ) - 1 )</f>
        <v>0</v>
      </c>
      <c r="K923" s="162">
        <f t="shared" ref="K923:M923" si="1010">K913 * ( (K917 / 100 * K919 / 100 ) / (K920 / 100 ) ) * (1 / ( 1 - K921 / 100 ) - 1 )</f>
        <v>0</v>
      </c>
      <c r="L923" s="162">
        <f t="shared" si="1010"/>
        <v>0</v>
      </c>
      <c r="M923" s="162">
        <f t="shared" si="1010"/>
        <v>0</v>
      </c>
      <c r="N923" s="162">
        <f>N913 * ( (N917 / 100 * N919 / 100 ) / (N920 / 100 ) ) * (1 / ( 1 - N921 / 100 ) - 1 )</f>
        <v>0</v>
      </c>
      <c r="O923" s="162">
        <f t="shared" ref="O923:AM923" si="1011">O913 * ( (O917 / 100 * O919 / 100 ) / (O920 / 100 ) ) * (1 / ( 1 - O921 / 100 ) - 1 )</f>
        <v>0</v>
      </c>
      <c r="P923" s="162">
        <f t="shared" si="1011"/>
        <v>0</v>
      </c>
      <c r="Q923" s="162">
        <f t="shared" si="1011"/>
        <v>0</v>
      </c>
      <c r="R923" s="162">
        <f t="shared" si="1011"/>
        <v>0</v>
      </c>
      <c r="S923" s="162">
        <f t="shared" si="1011"/>
        <v>0</v>
      </c>
      <c r="T923" s="162">
        <f t="shared" si="1011"/>
        <v>0</v>
      </c>
      <c r="U923" s="162">
        <f t="shared" si="1011"/>
        <v>0</v>
      </c>
      <c r="V923" s="162">
        <f t="shared" si="1011"/>
        <v>0</v>
      </c>
      <c r="W923" s="162">
        <f t="shared" si="1011"/>
        <v>0</v>
      </c>
      <c r="X923" s="162">
        <f t="shared" si="1011"/>
        <v>0</v>
      </c>
      <c r="Y923" s="162">
        <f t="shared" si="1011"/>
        <v>0</v>
      </c>
      <c r="Z923" s="162">
        <f t="shared" si="1011"/>
        <v>0</v>
      </c>
      <c r="AA923" s="162">
        <f t="shared" si="1011"/>
        <v>0</v>
      </c>
      <c r="AB923" s="162">
        <f t="shared" si="1011"/>
        <v>0</v>
      </c>
      <c r="AC923" s="162">
        <f t="shared" si="1011"/>
        <v>0</v>
      </c>
      <c r="AD923" s="162">
        <f t="shared" si="1011"/>
        <v>0</v>
      </c>
      <c r="AE923" s="162">
        <f t="shared" si="1011"/>
        <v>0</v>
      </c>
      <c r="AF923" s="162">
        <f t="shared" si="1011"/>
        <v>0</v>
      </c>
      <c r="AG923" s="162">
        <f t="shared" si="1011"/>
        <v>0</v>
      </c>
      <c r="AH923" s="162">
        <f t="shared" si="1011"/>
        <v>0</v>
      </c>
      <c r="AI923" s="162">
        <f t="shared" si="1011"/>
        <v>0</v>
      </c>
      <c r="AJ923" s="162">
        <f t="shared" si="1011"/>
        <v>0</v>
      </c>
      <c r="AK923" s="162">
        <f t="shared" si="1011"/>
        <v>0</v>
      </c>
      <c r="AL923" s="162">
        <f t="shared" si="1011"/>
        <v>0</v>
      </c>
      <c r="AM923" s="162">
        <f t="shared" si="1011"/>
        <v>0</v>
      </c>
    </row>
    <row r="924" spans="1:41" outlineLevel="1"/>
    <row r="925" spans="1:41" outlineLevel="1">
      <c r="B925" s="157" t="s">
        <v>334</v>
      </c>
    </row>
    <row r="926" spans="1:41" outlineLevel="1"/>
    <row r="927" spans="1:41" outlineLevel="1">
      <c r="E927" s="163" t="str">
        <f>Inputs!E$190</f>
        <v>Enhancement operating expenditure</v>
      </c>
      <c r="F927" s="150"/>
      <c r="G927" s="150" t="str">
        <f>Inputs!G$190</f>
        <v>£m 2022/23p</v>
      </c>
      <c r="H927" s="163"/>
      <c r="I927" s="163"/>
      <c r="J927" s="174">
        <f>Inputs!J$190</f>
        <v>0</v>
      </c>
      <c r="K927" s="174">
        <f>Inputs!K$190</f>
        <v>0</v>
      </c>
      <c r="L927" s="174">
        <f>Inputs!L$190</f>
        <v>0</v>
      </c>
      <c r="M927" s="174">
        <f>Inputs!M$190</f>
        <v>0</v>
      </c>
      <c r="N927" s="174">
        <f>Inputs!N$190</f>
        <v>0</v>
      </c>
      <c r="O927" s="174">
        <f>Inputs!O$190</f>
        <v>0</v>
      </c>
      <c r="P927" s="174">
        <f>Inputs!P$190</f>
        <v>0</v>
      </c>
      <c r="Q927" s="174">
        <f>Inputs!Q$190</f>
        <v>0</v>
      </c>
      <c r="R927" s="174">
        <f>Inputs!R$190</f>
        <v>0</v>
      </c>
      <c r="S927" s="174">
        <f>Inputs!S$190</f>
        <v>0</v>
      </c>
      <c r="T927" s="174">
        <f>Inputs!T$190</f>
        <v>0</v>
      </c>
      <c r="U927" s="174">
        <f>Inputs!U$190</f>
        <v>0</v>
      </c>
      <c r="V927" s="174">
        <f>Inputs!V$190</f>
        <v>0</v>
      </c>
      <c r="W927" s="174">
        <f>Inputs!W$190</f>
        <v>0</v>
      </c>
      <c r="X927" s="174">
        <f>Inputs!X$190</f>
        <v>0</v>
      </c>
      <c r="Y927" s="174">
        <f>Inputs!Y$190</f>
        <v>0</v>
      </c>
      <c r="Z927" s="174">
        <f>Inputs!Z$190</f>
        <v>0</v>
      </c>
      <c r="AA927" s="174">
        <f>Inputs!AA$190</f>
        <v>0</v>
      </c>
      <c r="AB927" s="174">
        <f>Inputs!AB$190</f>
        <v>0</v>
      </c>
      <c r="AC927" s="174">
        <f>Inputs!AC$190</f>
        <v>0</v>
      </c>
      <c r="AD927" s="174">
        <f>Inputs!AD$190</f>
        <v>0</v>
      </c>
      <c r="AE927" s="174">
        <f>Inputs!AE$190</f>
        <v>0</v>
      </c>
      <c r="AF927" s="174">
        <f>Inputs!AF$190</f>
        <v>0</v>
      </c>
      <c r="AG927" s="174">
        <f>Inputs!AG$190</f>
        <v>0</v>
      </c>
      <c r="AH927" s="174">
        <f>Inputs!AH$190</f>
        <v>0</v>
      </c>
      <c r="AI927" s="174">
        <f>Inputs!AI$190</f>
        <v>0</v>
      </c>
      <c r="AJ927" s="174">
        <f>Inputs!AJ$190</f>
        <v>0</v>
      </c>
      <c r="AK927" s="174">
        <f>Inputs!AK$190</f>
        <v>0</v>
      </c>
      <c r="AL927" s="174">
        <f>Inputs!AL$190</f>
        <v>0</v>
      </c>
      <c r="AM927" s="174">
        <f>Inputs!AM$190</f>
        <v>0</v>
      </c>
    </row>
    <row r="928" spans="1:41" outlineLevel="1">
      <c r="E928" s="146" t="str">
        <f>Inputs!E$194</f>
        <v>Enhancement opex efficiency target</v>
      </c>
      <c r="F928" s="146"/>
      <c r="G928" s="147" t="str">
        <f>Inputs!G$194</f>
        <v>%</v>
      </c>
      <c r="H928" s="146"/>
      <c r="I928" s="146"/>
      <c r="J928" s="173">
        <f>Inputs!J$194</f>
        <v>100</v>
      </c>
      <c r="K928" s="173">
        <f>Inputs!K$194</f>
        <v>100</v>
      </c>
      <c r="L928" s="173">
        <f>Inputs!L$194</f>
        <v>100</v>
      </c>
      <c r="M928" s="173">
        <f>Inputs!M$194</f>
        <v>100</v>
      </c>
      <c r="N928" s="173">
        <f>Inputs!N$194</f>
        <v>100</v>
      </c>
      <c r="O928" s="173">
        <f>Inputs!O$194</f>
        <v>100</v>
      </c>
      <c r="P928" s="173">
        <f>Inputs!P$194</f>
        <v>100</v>
      </c>
      <c r="Q928" s="173">
        <f>Inputs!Q$194</f>
        <v>100</v>
      </c>
      <c r="R928" s="173">
        <f>Inputs!R$194</f>
        <v>100</v>
      </c>
      <c r="S928" s="173">
        <f>Inputs!S$194</f>
        <v>100</v>
      </c>
      <c r="T928" s="173">
        <f>Inputs!T$194</f>
        <v>100</v>
      </c>
      <c r="U928" s="173">
        <f>Inputs!U$194</f>
        <v>100</v>
      </c>
      <c r="V928" s="173">
        <f>Inputs!V$194</f>
        <v>100</v>
      </c>
      <c r="W928" s="173">
        <f>Inputs!W$194</f>
        <v>100</v>
      </c>
      <c r="X928" s="173">
        <f>Inputs!X$194</f>
        <v>100</v>
      </c>
      <c r="Y928" s="173">
        <f>Inputs!Y$194</f>
        <v>100</v>
      </c>
      <c r="Z928" s="173">
        <f>Inputs!Z$194</f>
        <v>100</v>
      </c>
      <c r="AA928" s="173">
        <f>Inputs!AA$194</f>
        <v>100</v>
      </c>
      <c r="AB928" s="173">
        <f>Inputs!AB$194</f>
        <v>100</v>
      </c>
      <c r="AC928" s="173">
        <f>Inputs!AC$194</f>
        <v>100</v>
      </c>
      <c r="AD928" s="173">
        <f>Inputs!AD$194</f>
        <v>100</v>
      </c>
      <c r="AE928" s="173">
        <f>Inputs!AE$194</f>
        <v>100</v>
      </c>
      <c r="AF928" s="173">
        <f>Inputs!AF$194</f>
        <v>100</v>
      </c>
      <c r="AG928" s="173">
        <f>Inputs!AG$194</f>
        <v>100</v>
      </c>
      <c r="AH928" s="173">
        <f>Inputs!AH$194</f>
        <v>100</v>
      </c>
      <c r="AI928" s="173">
        <f>Inputs!AI$194</f>
        <v>100</v>
      </c>
      <c r="AJ928" s="173">
        <f>Inputs!AJ$194</f>
        <v>100</v>
      </c>
      <c r="AK928" s="173">
        <f>Inputs!AK$194</f>
        <v>100</v>
      </c>
      <c r="AL928" s="173">
        <f>Inputs!AL$194</f>
        <v>100</v>
      </c>
      <c r="AM928" s="173">
        <f>Inputs!AM$194</f>
        <v>100</v>
      </c>
    </row>
    <row r="929" spans="2:39" outlineLevel="1">
      <c r="E929" s="298" t="s">
        <v>335</v>
      </c>
      <c r="F929" s="299"/>
      <c r="G929" s="299">
        <f>Inputs!G948</f>
        <v>0</v>
      </c>
      <c r="H929" s="298"/>
      <c r="I929" s="298"/>
      <c r="J929" s="162">
        <f t="shared" ref="J929:AM929" si="1012">J927 * J928 / 100</f>
        <v>0</v>
      </c>
      <c r="K929" s="162">
        <f t="shared" si="1012"/>
        <v>0</v>
      </c>
      <c r="L929" s="162">
        <f t="shared" si="1012"/>
        <v>0</v>
      </c>
      <c r="M929" s="162">
        <f t="shared" si="1012"/>
        <v>0</v>
      </c>
      <c r="N929" s="162">
        <f t="shared" si="1012"/>
        <v>0</v>
      </c>
      <c r="O929" s="162">
        <f t="shared" si="1012"/>
        <v>0</v>
      </c>
      <c r="P929" s="162">
        <f t="shared" si="1012"/>
        <v>0</v>
      </c>
      <c r="Q929" s="162">
        <f t="shared" si="1012"/>
        <v>0</v>
      </c>
      <c r="R929" s="162">
        <f t="shared" si="1012"/>
        <v>0</v>
      </c>
      <c r="S929" s="162">
        <f t="shared" si="1012"/>
        <v>0</v>
      </c>
      <c r="T929" s="162">
        <f t="shared" si="1012"/>
        <v>0</v>
      </c>
      <c r="U929" s="162">
        <f t="shared" si="1012"/>
        <v>0</v>
      </c>
      <c r="V929" s="162">
        <f t="shared" si="1012"/>
        <v>0</v>
      </c>
      <c r="W929" s="162">
        <f t="shared" si="1012"/>
        <v>0</v>
      </c>
      <c r="X929" s="162">
        <f t="shared" si="1012"/>
        <v>0</v>
      </c>
      <c r="Y929" s="162">
        <f t="shared" si="1012"/>
        <v>0</v>
      </c>
      <c r="Z929" s="162">
        <f t="shared" si="1012"/>
        <v>0</v>
      </c>
      <c r="AA929" s="162">
        <f t="shared" si="1012"/>
        <v>0</v>
      </c>
      <c r="AB929" s="162">
        <f t="shared" si="1012"/>
        <v>0</v>
      </c>
      <c r="AC929" s="162">
        <f t="shared" si="1012"/>
        <v>0</v>
      </c>
      <c r="AD929" s="162">
        <f t="shared" si="1012"/>
        <v>0</v>
      </c>
      <c r="AE929" s="162">
        <f t="shared" si="1012"/>
        <v>0</v>
      </c>
      <c r="AF929" s="162">
        <f t="shared" si="1012"/>
        <v>0</v>
      </c>
      <c r="AG929" s="162">
        <f t="shared" si="1012"/>
        <v>0</v>
      </c>
      <c r="AH929" s="162">
        <f t="shared" si="1012"/>
        <v>0</v>
      </c>
      <c r="AI929" s="162">
        <f t="shared" si="1012"/>
        <v>0</v>
      </c>
      <c r="AJ929" s="162">
        <f t="shared" si="1012"/>
        <v>0</v>
      </c>
      <c r="AK929" s="162">
        <f t="shared" si="1012"/>
        <v>0</v>
      </c>
      <c r="AL929" s="162">
        <f t="shared" si="1012"/>
        <v>0</v>
      </c>
      <c r="AM929" s="162">
        <f t="shared" si="1012"/>
        <v>0</v>
      </c>
    </row>
    <row r="930" spans="2:39" outlineLevel="1"/>
    <row r="931" spans="2:39" outlineLevel="1">
      <c r="B931" s="157" t="s">
        <v>336</v>
      </c>
    </row>
    <row r="932" spans="2:39" outlineLevel="1"/>
    <row r="933" spans="2:39" outlineLevel="1">
      <c r="E933" s="110" t="s">
        <v>337</v>
      </c>
      <c r="G933" s="111" t="s">
        <v>160</v>
      </c>
      <c r="J933" s="158">
        <f>J929+J923+J913+J899</f>
        <v>0</v>
      </c>
      <c r="K933" s="158">
        <f t="shared" ref="K933:AM933" si="1013">K929+K923+K913+K899</f>
        <v>0</v>
      </c>
      <c r="L933" s="158">
        <f t="shared" si="1013"/>
        <v>0</v>
      </c>
      <c r="M933" s="158">
        <f t="shared" si="1013"/>
        <v>0</v>
      </c>
      <c r="N933" s="158">
        <f t="shared" si="1013"/>
        <v>0</v>
      </c>
      <c r="O933" s="158">
        <f t="shared" si="1013"/>
        <v>0</v>
      </c>
      <c r="P933" s="158">
        <f t="shared" si="1013"/>
        <v>0</v>
      </c>
      <c r="Q933" s="158">
        <f t="shared" si="1013"/>
        <v>0</v>
      </c>
      <c r="R933" s="158">
        <f t="shared" si="1013"/>
        <v>0</v>
      </c>
      <c r="S933" s="158">
        <f t="shared" si="1013"/>
        <v>0</v>
      </c>
      <c r="T933" s="158">
        <f t="shared" si="1013"/>
        <v>0</v>
      </c>
      <c r="U933" s="158">
        <f t="shared" si="1013"/>
        <v>0</v>
      </c>
      <c r="V933" s="158">
        <f t="shared" si="1013"/>
        <v>0</v>
      </c>
      <c r="W933" s="158">
        <f t="shared" si="1013"/>
        <v>0</v>
      </c>
      <c r="X933" s="158">
        <f t="shared" si="1013"/>
        <v>0</v>
      </c>
      <c r="Y933" s="158">
        <f t="shared" si="1013"/>
        <v>0</v>
      </c>
      <c r="Z933" s="158">
        <f t="shared" si="1013"/>
        <v>0</v>
      </c>
      <c r="AA933" s="158">
        <f t="shared" si="1013"/>
        <v>0</v>
      </c>
      <c r="AB933" s="158">
        <f t="shared" si="1013"/>
        <v>0</v>
      </c>
      <c r="AC933" s="158">
        <f t="shared" si="1013"/>
        <v>0</v>
      </c>
      <c r="AD933" s="158">
        <f t="shared" si="1013"/>
        <v>0</v>
      </c>
      <c r="AE933" s="158">
        <f t="shared" si="1013"/>
        <v>0</v>
      </c>
      <c r="AF933" s="158">
        <f t="shared" si="1013"/>
        <v>0</v>
      </c>
      <c r="AG933" s="158">
        <f t="shared" si="1013"/>
        <v>0</v>
      </c>
      <c r="AH933" s="158">
        <f t="shared" si="1013"/>
        <v>0</v>
      </c>
      <c r="AI933" s="158">
        <f t="shared" si="1013"/>
        <v>0</v>
      </c>
      <c r="AJ933" s="158">
        <f t="shared" si="1013"/>
        <v>0</v>
      </c>
      <c r="AK933" s="158">
        <f t="shared" si="1013"/>
        <v>0</v>
      </c>
      <c r="AL933" s="158">
        <f t="shared" si="1013"/>
        <v>0</v>
      </c>
      <c r="AM933" s="158">
        <f t="shared" si="1013"/>
        <v>0</v>
      </c>
    </row>
    <row r="934" spans="2:39" outlineLevel="1">
      <c r="E934" s="146" t="str">
        <f>Inputs!E$43</f>
        <v>Multiplier to account for retail margin</v>
      </c>
      <c r="F934" s="147"/>
      <c r="G934" s="147" t="str">
        <f>Inputs!G$43</f>
        <v>n</v>
      </c>
      <c r="H934" s="146"/>
      <c r="I934" s="146"/>
      <c r="J934" s="174">
        <f>Inputs!J$43</f>
        <v>1.01</v>
      </c>
      <c r="K934" s="174">
        <f>Inputs!K$43</f>
        <v>1.01</v>
      </c>
      <c r="L934" s="174">
        <f>Inputs!L$43</f>
        <v>1.01</v>
      </c>
      <c r="M934" s="174">
        <f>Inputs!M$43</f>
        <v>1.01</v>
      </c>
      <c r="N934" s="174">
        <f>Inputs!N$43</f>
        <v>1.01</v>
      </c>
      <c r="O934" s="174">
        <f>Inputs!O$43</f>
        <v>1.01</v>
      </c>
      <c r="P934" s="174">
        <f>Inputs!P$43</f>
        <v>1.01</v>
      </c>
      <c r="Q934" s="174">
        <f>Inputs!Q$43</f>
        <v>1.01</v>
      </c>
      <c r="R934" s="174">
        <f>Inputs!R$43</f>
        <v>1.01</v>
      </c>
      <c r="S934" s="174">
        <f>Inputs!S$43</f>
        <v>1.01</v>
      </c>
      <c r="T934" s="174">
        <f>Inputs!T$43</f>
        <v>1.01</v>
      </c>
      <c r="U934" s="174">
        <f>Inputs!U$43</f>
        <v>1.01</v>
      </c>
      <c r="V934" s="174">
        <f>Inputs!V$43</f>
        <v>1.01</v>
      </c>
      <c r="W934" s="174">
        <f>Inputs!W$43</f>
        <v>1.01</v>
      </c>
      <c r="X934" s="174">
        <f>Inputs!X$43</f>
        <v>1.01</v>
      </c>
      <c r="Y934" s="174">
        <f>Inputs!Y$43</f>
        <v>1.01</v>
      </c>
      <c r="Z934" s="174">
        <f>Inputs!Z$43</f>
        <v>1.01</v>
      </c>
      <c r="AA934" s="174">
        <f>Inputs!AA$43</f>
        <v>1.01</v>
      </c>
      <c r="AB934" s="174">
        <f>Inputs!AB$43</f>
        <v>1.01</v>
      </c>
      <c r="AC934" s="174">
        <f>Inputs!AC$43</f>
        <v>1.01</v>
      </c>
      <c r="AD934" s="174">
        <f>Inputs!AD$43</f>
        <v>1.01</v>
      </c>
      <c r="AE934" s="174">
        <f>Inputs!AE$43</f>
        <v>1.01</v>
      </c>
      <c r="AF934" s="174">
        <f>Inputs!AF$43</f>
        <v>1.01</v>
      </c>
      <c r="AG934" s="174">
        <f>Inputs!AG$43</f>
        <v>1.01</v>
      </c>
      <c r="AH934" s="174">
        <f>Inputs!AH$43</f>
        <v>1.01</v>
      </c>
      <c r="AI934" s="174">
        <f>Inputs!AI$43</f>
        <v>1.01</v>
      </c>
      <c r="AJ934" s="174">
        <f>Inputs!AJ$43</f>
        <v>1.01</v>
      </c>
      <c r="AK934" s="174">
        <f>Inputs!AK$43</f>
        <v>1.01</v>
      </c>
      <c r="AL934" s="174">
        <f>Inputs!AL$43</f>
        <v>1.01</v>
      </c>
      <c r="AM934" s="174">
        <f>Inputs!AM$43</f>
        <v>1.01</v>
      </c>
    </row>
    <row r="935" spans="2:39" outlineLevel="1">
      <c r="E935" s="153" t="s">
        <v>338</v>
      </c>
      <c r="F935" s="154"/>
      <c r="G935" s="154" t="s">
        <v>160</v>
      </c>
      <c r="H935" s="153"/>
      <c r="I935" s="153"/>
      <c r="J935" s="162">
        <f>( J933 * J934 ) - J933</f>
        <v>0</v>
      </c>
      <c r="K935" s="162">
        <f t="shared" ref="K935:AM935" si="1014">( K933 * K934 ) - K933</f>
        <v>0</v>
      </c>
      <c r="L935" s="162">
        <f t="shared" si="1014"/>
        <v>0</v>
      </c>
      <c r="M935" s="162">
        <f t="shared" si="1014"/>
        <v>0</v>
      </c>
      <c r="N935" s="162">
        <f t="shared" si="1014"/>
        <v>0</v>
      </c>
      <c r="O935" s="162">
        <f t="shared" si="1014"/>
        <v>0</v>
      </c>
      <c r="P935" s="162">
        <f t="shared" si="1014"/>
        <v>0</v>
      </c>
      <c r="Q935" s="162">
        <f t="shared" si="1014"/>
        <v>0</v>
      </c>
      <c r="R935" s="162">
        <f t="shared" si="1014"/>
        <v>0</v>
      </c>
      <c r="S935" s="162">
        <f t="shared" si="1014"/>
        <v>0</v>
      </c>
      <c r="T935" s="162">
        <f t="shared" si="1014"/>
        <v>0</v>
      </c>
      <c r="U935" s="162">
        <f t="shared" si="1014"/>
        <v>0</v>
      </c>
      <c r="V935" s="162">
        <f t="shared" si="1014"/>
        <v>0</v>
      </c>
      <c r="W935" s="162">
        <f t="shared" si="1014"/>
        <v>0</v>
      </c>
      <c r="X935" s="162">
        <f t="shared" si="1014"/>
        <v>0</v>
      </c>
      <c r="Y935" s="162">
        <f t="shared" si="1014"/>
        <v>0</v>
      </c>
      <c r="Z935" s="162">
        <f t="shared" si="1014"/>
        <v>0</v>
      </c>
      <c r="AA935" s="162">
        <f t="shared" si="1014"/>
        <v>0</v>
      </c>
      <c r="AB935" s="162">
        <f t="shared" si="1014"/>
        <v>0</v>
      </c>
      <c r="AC935" s="162">
        <f t="shared" si="1014"/>
        <v>0</v>
      </c>
      <c r="AD935" s="162">
        <f t="shared" si="1014"/>
        <v>0</v>
      </c>
      <c r="AE935" s="162">
        <f t="shared" si="1014"/>
        <v>0</v>
      </c>
      <c r="AF935" s="162">
        <f t="shared" si="1014"/>
        <v>0</v>
      </c>
      <c r="AG935" s="162">
        <f t="shared" si="1014"/>
        <v>0</v>
      </c>
      <c r="AH935" s="162">
        <f t="shared" si="1014"/>
        <v>0</v>
      </c>
      <c r="AI935" s="162">
        <f t="shared" si="1014"/>
        <v>0</v>
      </c>
      <c r="AJ935" s="162">
        <f t="shared" si="1014"/>
        <v>0</v>
      </c>
      <c r="AK935" s="162">
        <f t="shared" si="1014"/>
        <v>0</v>
      </c>
      <c r="AL935" s="162">
        <f t="shared" si="1014"/>
        <v>0</v>
      </c>
      <c r="AM935" s="162">
        <f t="shared" si="1014"/>
        <v>0</v>
      </c>
    </row>
    <row r="936" spans="2:39" outlineLevel="1"/>
    <row r="937" spans="2:39" outlineLevel="1">
      <c r="B937" s="157" t="s">
        <v>339</v>
      </c>
    </row>
    <row r="938" spans="2:39" outlineLevel="1">
      <c r="E938" s="148" t="str">
        <f>E929</f>
        <v>Enhancement operating expenditure (post efficiency)</v>
      </c>
      <c r="F938" s="159"/>
      <c r="G938" s="159">
        <f t="shared" ref="G938" si="1015">G929</f>
        <v>0</v>
      </c>
      <c r="H938" s="148"/>
      <c r="I938" s="148"/>
      <c r="J938" s="158">
        <f t="shared" ref="J938:AM938" si="1016">J929</f>
        <v>0</v>
      </c>
      <c r="K938" s="158">
        <f t="shared" si="1016"/>
        <v>0</v>
      </c>
      <c r="L938" s="158">
        <f t="shared" si="1016"/>
        <v>0</v>
      </c>
      <c r="M938" s="158">
        <f t="shared" si="1016"/>
        <v>0</v>
      </c>
      <c r="N938" s="158">
        <f t="shared" si="1016"/>
        <v>0</v>
      </c>
      <c r="O938" s="158">
        <f t="shared" si="1016"/>
        <v>0</v>
      </c>
      <c r="P938" s="158">
        <f t="shared" si="1016"/>
        <v>0</v>
      </c>
      <c r="Q938" s="158">
        <f t="shared" si="1016"/>
        <v>0</v>
      </c>
      <c r="R938" s="158">
        <f t="shared" si="1016"/>
        <v>0</v>
      </c>
      <c r="S938" s="158">
        <f t="shared" si="1016"/>
        <v>0</v>
      </c>
      <c r="T938" s="158">
        <f t="shared" si="1016"/>
        <v>0</v>
      </c>
      <c r="U938" s="158">
        <f t="shared" si="1016"/>
        <v>0</v>
      </c>
      <c r="V938" s="158">
        <f t="shared" si="1016"/>
        <v>0</v>
      </c>
      <c r="W938" s="158">
        <f t="shared" si="1016"/>
        <v>0</v>
      </c>
      <c r="X938" s="158">
        <f t="shared" si="1016"/>
        <v>0</v>
      </c>
      <c r="Y938" s="158">
        <f t="shared" si="1016"/>
        <v>0</v>
      </c>
      <c r="Z938" s="158">
        <f t="shared" si="1016"/>
        <v>0</v>
      </c>
      <c r="AA938" s="158">
        <f t="shared" si="1016"/>
        <v>0</v>
      </c>
      <c r="AB938" s="158">
        <f t="shared" si="1016"/>
        <v>0</v>
      </c>
      <c r="AC938" s="158">
        <f t="shared" si="1016"/>
        <v>0</v>
      </c>
      <c r="AD938" s="158">
        <f t="shared" si="1016"/>
        <v>0</v>
      </c>
      <c r="AE938" s="158">
        <f t="shared" si="1016"/>
        <v>0</v>
      </c>
      <c r="AF938" s="158">
        <f t="shared" si="1016"/>
        <v>0</v>
      </c>
      <c r="AG938" s="158">
        <f t="shared" si="1016"/>
        <v>0</v>
      </c>
      <c r="AH938" s="158">
        <f t="shared" si="1016"/>
        <v>0</v>
      </c>
      <c r="AI938" s="158">
        <f t="shared" si="1016"/>
        <v>0</v>
      </c>
      <c r="AJ938" s="158">
        <f t="shared" si="1016"/>
        <v>0</v>
      </c>
      <c r="AK938" s="158">
        <f t="shared" si="1016"/>
        <v>0</v>
      </c>
      <c r="AL938" s="158">
        <f t="shared" si="1016"/>
        <v>0</v>
      </c>
      <c r="AM938" s="158">
        <f t="shared" si="1016"/>
        <v>0</v>
      </c>
    </row>
    <row r="939" spans="2:39" outlineLevel="1">
      <c r="E939" s="110" t="str">
        <f>E899</f>
        <v>Total draw down charges</v>
      </c>
      <c r="G939" s="111" t="str">
        <f t="shared" ref="G939" si="1017">G899</f>
        <v>£m 2022/23p</v>
      </c>
      <c r="J939" s="158">
        <f t="shared" ref="J939:AM939" si="1018">J899</f>
        <v>0</v>
      </c>
      <c r="K939" s="158">
        <f t="shared" si="1018"/>
        <v>0</v>
      </c>
      <c r="L939" s="158">
        <f t="shared" si="1018"/>
        <v>0</v>
      </c>
      <c r="M939" s="158">
        <f t="shared" si="1018"/>
        <v>0</v>
      </c>
      <c r="N939" s="158">
        <f t="shared" si="1018"/>
        <v>0</v>
      </c>
      <c r="O939" s="158">
        <f t="shared" si="1018"/>
        <v>0</v>
      </c>
      <c r="P939" s="158">
        <f t="shared" si="1018"/>
        <v>0</v>
      </c>
      <c r="Q939" s="158">
        <f t="shared" si="1018"/>
        <v>0</v>
      </c>
      <c r="R939" s="158">
        <f t="shared" si="1018"/>
        <v>0</v>
      </c>
      <c r="S939" s="158">
        <f t="shared" si="1018"/>
        <v>0</v>
      </c>
      <c r="T939" s="158">
        <f t="shared" si="1018"/>
        <v>0</v>
      </c>
      <c r="U939" s="158">
        <f t="shared" si="1018"/>
        <v>0</v>
      </c>
      <c r="V939" s="158">
        <f t="shared" si="1018"/>
        <v>0</v>
      </c>
      <c r="W939" s="158">
        <f t="shared" si="1018"/>
        <v>0</v>
      </c>
      <c r="X939" s="158">
        <f t="shared" si="1018"/>
        <v>0</v>
      </c>
      <c r="Y939" s="158">
        <f t="shared" si="1018"/>
        <v>0</v>
      </c>
      <c r="Z939" s="158">
        <f t="shared" si="1018"/>
        <v>0</v>
      </c>
      <c r="AA939" s="158">
        <f t="shared" si="1018"/>
        <v>0</v>
      </c>
      <c r="AB939" s="158">
        <f t="shared" si="1018"/>
        <v>0</v>
      </c>
      <c r="AC939" s="158">
        <f t="shared" si="1018"/>
        <v>0</v>
      </c>
      <c r="AD939" s="158">
        <f t="shared" si="1018"/>
        <v>0</v>
      </c>
      <c r="AE939" s="158">
        <f t="shared" si="1018"/>
        <v>0</v>
      </c>
      <c r="AF939" s="158">
        <f t="shared" si="1018"/>
        <v>0</v>
      </c>
      <c r="AG939" s="158">
        <f t="shared" si="1018"/>
        <v>0</v>
      </c>
      <c r="AH939" s="158">
        <f t="shared" si="1018"/>
        <v>0</v>
      </c>
      <c r="AI939" s="158">
        <f t="shared" si="1018"/>
        <v>0</v>
      </c>
      <c r="AJ939" s="158">
        <f t="shared" si="1018"/>
        <v>0</v>
      </c>
      <c r="AK939" s="158">
        <f t="shared" si="1018"/>
        <v>0</v>
      </c>
      <c r="AL939" s="158">
        <f t="shared" si="1018"/>
        <v>0</v>
      </c>
      <c r="AM939" s="158">
        <f t="shared" si="1018"/>
        <v>0</v>
      </c>
    </row>
    <row r="940" spans="2:39" outlineLevel="1">
      <c r="E940" s="110" t="str">
        <f>E913</f>
        <v>Allowed return on capital</v>
      </c>
      <c r="G940" s="111" t="str">
        <f t="shared" ref="G940" si="1019">G913</f>
        <v>£m 2022/23p</v>
      </c>
      <c r="J940" s="158">
        <f t="shared" ref="J940:AM940" si="1020">J913</f>
        <v>0</v>
      </c>
      <c r="K940" s="158">
        <f t="shared" si="1020"/>
        <v>0</v>
      </c>
      <c r="L940" s="158">
        <f t="shared" si="1020"/>
        <v>0</v>
      </c>
      <c r="M940" s="158">
        <f t="shared" si="1020"/>
        <v>0</v>
      </c>
      <c r="N940" s="158">
        <f t="shared" si="1020"/>
        <v>0</v>
      </c>
      <c r="O940" s="158">
        <f t="shared" si="1020"/>
        <v>0</v>
      </c>
      <c r="P940" s="158">
        <f t="shared" si="1020"/>
        <v>0</v>
      </c>
      <c r="Q940" s="158">
        <f t="shared" si="1020"/>
        <v>0</v>
      </c>
      <c r="R940" s="158">
        <f t="shared" si="1020"/>
        <v>0</v>
      </c>
      <c r="S940" s="158">
        <f t="shared" si="1020"/>
        <v>0</v>
      </c>
      <c r="T940" s="158">
        <f t="shared" si="1020"/>
        <v>0</v>
      </c>
      <c r="U940" s="158">
        <f t="shared" si="1020"/>
        <v>0</v>
      </c>
      <c r="V940" s="158">
        <f t="shared" si="1020"/>
        <v>0</v>
      </c>
      <c r="W940" s="158">
        <f t="shared" si="1020"/>
        <v>0</v>
      </c>
      <c r="X940" s="158">
        <f t="shared" si="1020"/>
        <v>0</v>
      </c>
      <c r="Y940" s="158">
        <f t="shared" si="1020"/>
        <v>0</v>
      </c>
      <c r="Z940" s="158">
        <f t="shared" si="1020"/>
        <v>0</v>
      </c>
      <c r="AA940" s="158">
        <f t="shared" si="1020"/>
        <v>0</v>
      </c>
      <c r="AB940" s="158">
        <f t="shared" si="1020"/>
        <v>0</v>
      </c>
      <c r="AC940" s="158">
        <f t="shared" si="1020"/>
        <v>0</v>
      </c>
      <c r="AD940" s="158">
        <f t="shared" si="1020"/>
        <v>0</v>
      </c>
      <c r="AE940" s="158">
        <f t="shared" si="1020"/>
        <v>0</v>
      </c>
      <c r="AF940" s="158">
        <f t="shared" si="1020"/>
        <v>0</v>
      </c>
      <c r="AG940" s="158">
        <f t="shared" si="1020"/>
        <v>0</v>
      </c>
      <c r="AH940" s="158">
        <f t="shared" si="1020"/>
        <v>0</v>
      </c>
      <c r="AI940" s="158">
        <f t="shared" si="1020"/>
        <v>0</v>
      </c>
      <c r="AJ940" s="158">
        <f t="shared" si="1020"/>
        <v>0</v>
      </c>
      <c r="AK940" s="158">
        <f t="shared" si="1020"/>
        <v>0</v>
      </c>
      <c r="AL940" s="158">
        <f t="shared" si="1020"/>
        <v>0</v>
      </c>
      <c r="AM940" s="158">
        <f t="shared" si="1020"/>
        <v>0</v>
      </c>
    </row>
    <row r="941" spans="2:39" outlineLevel="1">
      <c r="E941" s="110" t="str">
        <f>E923</f>
        <v>Allowed Tax</v>
      </c>
      <c r="G941" s="111" t="str">
        <f>G923</f>
        <v>£m 2022/23p</v>
      </c>
      <c r="J941" s="158">
        <f>J923</f>
        <v>0</v>
      </c>
      <c r="K941" s="158">
        <f t="shared" ref="K941:AM941" si="1021">K923</f>
        <v>0</v>
      </c>
      <c r="L941" s="158">
        <f t="shared" si="1021"/>
        <v>0</v>
      </c>
      <c r="M941" s="158">
        <f t="shared" si="1021"/>
        <v>0</v>
      </c>
      <c r="N941" s="158">
        <f t="shared" si="1021"/>
        <v>0</v>
      </c>
      <c r="O941" s="158">
        <f t="shared" si="1021"/>
        <v>0</v>
      </c>
      <c r="P941" s="158">
        <f t="shared" si="1021"/>
        <v>0</v>
      </c>
      <c r="Q941" s="158">
        <f t="shared" si="1021"/>
        <v>0</v>
      </c>
      <c r="R941" s="158">
        <f t="shared" si="1021"/>
        <v>0</v>
      </c>
      <c r="S941" s="158">
        <f t="shared" si="1021"/>
        <v>0</v>
      </c>
      <c r="T941" s="158">
        <f t="shared" si="1021"/>
        <v>0</v>
      </c>
      <c r="U941" s="158">
        <f t="shared" si="1021"/>
        <v>0</v>
      </c>
      <c r="V941" s="158">
        <f t="shared" si="1021"/>
        <v>0</v>
      </c>
      <c r="W941" s="158">
        <f t="shared" si="1021"/>
        <v>0</v>
      </c>
      <c r="X941" s="158">
        <f t="shared" si="1021"/>
        <v>0</v>
      </c>
      <c r="Y941" s="158">
        <f t="shared" si="1021"/>
        <v>0</v>
      </c>
      <c r="Z941" s="158">
        <f t="shared" si="1021"/>
        <v>0</v>
      </c>
      <c r="AA941" s="158">
        <f t="shared" si="1021"/>
        <v>0</v>
      </c>
      <c r="AB941" s="158">
        <f t="shared" si="1021"/>
        <v>0</v>
      </c>
      <c r="AC941" s="158">
        <f t="shared" si="1021"/>
        <v>0</v>
      </c>
      <c r="AD941" s="158">
        <f t="shared" si="1021"/>
        <v>0</v>
      </c>
      <c r="AE941" s="158">
        <f t="shared" si="1021"/>
        <v>0</v>
      </c>
      <c r="AF941" s="158">
        <f t="shared" si="1021"/>
        <v>0</v>
      </c>
      <c r="AG941" s="158">
        <f t="shared" si="1021"/>
        <v>0</v>
      </c>
      <c r="AH941" s="158">
        <f t="shared" si="1021"/>
        <v>0</v>
      </c>
      <c r="AI941" s="158">
        <f t="shared" si="1021"/>
        <v>0</v>
      </c>
      <c r="AJ941" s="158">
        <f t="shared" si="1021"/>
        <v>0</v>
      </c>
      <c r="AK941" s="158">
        <f t="shared" si="1021"/>
        <v>0</v>
      </c>
      <c r="AL941" s="158">
        <f t="shared" si="1021"/>
        <v>0</v>
      </c>
      <c r="AM941" s="158">
        <f t="shared" si="1021"/>
        <v>0</v>
      </c>
    </row>
    <row r="942" spans="2:39" outlineLevel="1">
      <c r="E942" s="110" t="str">
        <f>E935</f>
        <v>Allowed retail margin</v>
      </c>
      <c r="F942" s="110"/>
      <c r="G942" s="111" t="str">
        <f t="shared" ref="G942" si="1022">G935</f>
        <v>£m 2022/23p</v>
      </c>
      <c r="J942" s="158">
        <f t="shared" ref="J942:AM942" si="1023">J935</f>
        <v>0</v>
      </c>
      <c r="K942" s="158">
        <f t="shared" si="1023"/>
        <v>0</v>
      </c>
      <c r="L942" s="158">
        <f t="shared" si="1023"/>
        <v>0</v>
      </c>
      <c r="M942" s="158">
        <f t="shared" si="1023"/>
        <v>0</v>
      </c>
      <c r="N942" s="158">
        <f t="shared" si="1023"/>
        <v>0</v>
      </c>
      <c r="O942" s="158">
        <f t="shared" si="1023"/>
        <v>0</v>
      </c>
      <c r="P942" s="158">
        <f t="shared" si="1023"/>
        <v>0</v>
      </c>
      <c r="Q942" s="158">
        <f t="shared" si="1023"/>
        <v>0</v>
      </c>
      <c r="R942" s="158">
        <f t="shared" si="1023"/>
        <v>0</v>
      </c>
      <c r="S942" s="158">
        <f t="shared" si="1023"/>
        <v>0</v>
      </c>
      <c r="T942" s="158">
        <f t="shared" si="1023"/>
        <v>0</v>
      </c>
      <c r="U942" s="158">
        <f t="shared" si="1023"/>
        <v>0</v>
      </c>
      <c r="V942" s="158">
        <f t="shared" si="1023"/>
        <v>0</v>
      </c>
      <c r="W942" s="158">
        <f t="shared" si="1023"/>
        <v>0</v>
      </c>
      <c r="X942" s="158">
        <f t="shared" si="1023"/>
        <v>0</v>
      </c>
      <c r="Y942" s="158">
        <f t="shared" si="1023"/>
        <v>0</v>
      </c>
      <c r="Z942" s="158">
        <f t="shared" si="1023"/>
        <v>0</v>
      </c>
      <c r="AA942" s="158">
        <f t="shared" si="1023"/>
        <v>0</v>
      </c>
      <c r="AB942" s="158">
        <f t="shared" si="1023"/>
        <v>0</v>
      </c>
      <c r="AC942" s="158">
        <f t="shared" si="1023"/>
        <v>0</v>
      </c>
      <c r="AD942" s="158">
        <f t="shared" si="1023"/>
        <v>0</v>
      </c>
      <c r="AE942" s="158">
        <f t="shared" si="1023"/>
        <v>0</v>
      </c>
      <c r="AF942" s="158">
        <f t="shared" si="1023"/>
        <v>0</v>
      </c>
      <c r="AG942" s="158">
        <f t="shared" si="1023"/>
        <v>0</v>
      </c>
      <c r="AH942" s="158">
        <f t="shared" si="1023"/>
        <v>0</v>
      </c>
      <c r="AI942" s="158">
        <f t="shared" si="1023"/>
        <v>0</v>
      </c>
      <c r="AJ942" s="158">
        <f t="shared" si="1023"/>
        <v>0</v>
      </c>
      <c r="AK942" s="158">
        <f t="shared" si="1023"/>
        <v>0</v>
      </c>
      <c r="AL942" s="158">
        <f t="shared" si="1023"/>
        <v>0</v>
      </c>
      <c r="AM942" s="158">
        <f t="shared" si="1023"/>
        <v>0</v>
      </c>
    </row>
    <row r="943" spans="2:39" outlineLevel="1">
      <c r="E943" s="153" t="s">
        <v>340</v>
      </c>
      <c r="F943" s="154"/>
      <c r="G943" s="154" t="s">
        <v>160</v>
      </c>
      <c r="H943" s="153"/>
      <c r="I943" s="153"/>
      <c r="J943" s="164">
        <f>SUM(J938:J942)</f>
        <v>0</v>
      </c>
      <c r="K943" s="164">
        <f t="shared" ref="K943:AM943" si="1024">SUM(K938:K942)</f>
        <v>0</v>
      </c>
      <c r="L943" s="164">
        <f t="shared" si="1024"/>
        <v>0</v>
      </c>
      <c r="M943" s="164">
        <f t="shared" si="1024"/>
        <v>0</v>
      </c>
      <c r="N943" s="164">
        <f t="shared" si="1024"/>
        <v>0</v>
      </c>
      <c r="O943" s="164">
        <f t="shared" si="1024"/>
        <v>0</v>
      </c>
      <c r="P943" s="164">
        <f t="shared" si="1024"/>
        <v>0</v>
      </c>
      <c r="Q943" s="164">
        <f t="shared" si="1024"/>
        <v>0</v>
      </c>
      <c r="R943" s="164">
        <f t="shared" si="1024"/>
        <v>0</v>
      </c>
      <c r="S943" s="164">
        <f t="shared" si="1024"/>
        <v>0</v>
      </c>
      <c r="T943" s="164">
        <f t="shared" si="1024"/>
        <v>0</v>
      </c>
      <c r="U943" s="164">
        <f t="shared" si="1024"/>
        <v>0</v>
      </c>
      <c r="V943" s="164">
        <f t="shared" si="1024"/>
        <v>0</v>
      </c>
      <c r="W943" s="164">
        <f t="shared" si="1024"/>
        <v>0</v>
      </c>
      <c r="X943" s="164">
        <f t="shared" si="1024"/>
        <v>0</v>
      </c>
      <c r="Y943" s="164">
        <f t="shared" si="1024"/>
        <v>0</v>
      </c>
      <c r="Z943" s="164">
        <f t="shared" si="1024"/>
        <v>0</v>
      </c>
      <c r="AA943" s="164">
        <f t="shared" si="1024"/>
        <v>0</v>
      </c>
      <c r="AB943" s="164">
        <f t="shared" si="1024"/>
        <v>0</v>
      </c>
      <c r="AC943" s="164">
        <f t="shared" si="1024"/>
        <v>0</v>
      </c>
      <c r="AD943" s="164">
        <f t="shared" si="1024"/>
        <v>0</v>
      </c>
      <c r="AE943" s="164">
        <f t="shared" si="1024"/>
        <v>0</v>
      </c>
      <c r="AF943" s="164">
        <f t="shared" si="1024"/>
        <v>0</v>
      </c>
      <c r="AG943" s="164">
        <f t="shared" si="1024"/>
        <v>0</v>
      </c>
      <c r="AH943" s="164">
        <f t="shared" si="1024"/>
        <v>0</v>
      </c>
      <c r="AI943" s="164">
        <f t="shared" si="1024"/>
        <v>0</v>
      </c>
      <c r="AJ943" s="164">
        <f t="shared" si="1024"/>
        <v>0</v>
      </c>
      <c r="AK943" s="164">
        <f t="shared" si="1024"/>
        <v>0</v>
      </c>
      <c r="AL943" s="164">
        <f t="shared" si="1024"/>
        <v>0</v>
      </c>
      <c r="AM943" s="164">
        <f t="shared" si="1024"/>
        <v>0</v>
      </c>
    </row>
    <row r="944" spans="2:39" outlineLevel="1"/>
    <row r="945" spans="2:39" outlineLevel="1">
      <c r="B945" s="157" t="s">
        <v>341</v>
      </c>
    </row>
    <row r="946" spans="2:39" outlineLevel="1"/>
    <row r="947" spans="2:39" outlineLevel="1">
      <c r="E947" s="110" t="str">
        <f>E$95</f>
        <v>Total new allowed revenue</v>
      </c>
      <c r="F947" s="110"/>
      <c r="G947" s="111" t="str">
        <f>G$95</f>
        <v>£m 2022/23p</v>
      </c>
      <c r="J947" s="158">
        <f>J943</f>
        <v>0</v>
      </c>
      <c r="K947" s="158">
        <f t="shared" ref="K947:AM947" si="1025">K943</f>
        <v>0</v>
      </c>
      <c r="L947" s="158">
        <f t="shared" si="1025"/>
        <v>0</v>
      </c>
      <c r="M947" s="158">
        <f t="shared" si="1025"/>
        <v>0</v>
      </c>
      <c r="N947" s="158">
        <f t="shared" si="1025"/>
        <v>0</v>
      </c>
      <c r="O947" s="158">
        <f t="shared" si="1025"/>
        <v>0</v>
      </c>
      <c r="P947" s="158">
        <f t="shared" si="1025"/>
        <v>0</v>
      </c>
      <c r="Q947" s="158">
        <f t="shared" si="1025"/>
        <v>0</v>
      </c>
      <c r="R947" s="158">
        <f t="shared" si="1025"/>
        <v>0</v>
      </c>
      <c r="S947" s="158">
        <f t="shared" si="1025"/>
        <v>0</v>
      </c>
      <c r="T947" s="158">
        <f t="shared" si="1025"/>
        <v>0</v>
      </c>
      <c r="U947" s="158">
        <f t="shared" si="1025"/>
        <v>0</v>
      </c>
      <c r="V947" s="158">
        <f t="shared" si="1025"/>
        <v>0</v>
      </c>
      <c r="W947" s="158">
        <f t="shared" si="1025"/>
        <v>0</v>
      </c>
      <c r="X947" s="158">
        <f t="shared" si="1025"/>
        <v>0</v>
      </c>
      <c r="Y947" s="158">
        <f t="shared" si="1025"/>
        <v>0</v>
      </c>
      <c r="Z947" s="158">
        <f t="shared" si="1025"/>
        <v>0</v>
      </c>
      <c r="AA947" s="158">
        <f t="shared" si="1025"/>
        <v>0</v>
      </c>
      <c r="AB947" s="158">
        <f t="shared" si="1025"/>
        <v>0</v>
      </c>
      <c r="AC947" s="158">
        <f t="shared" si="1025"/>
        <v>0</v>
      </c>
      <c r="AD947" s="158">
        <f t="shared" si="1025"/>
        <v>0</v>
      </c>
      <c r="AE947" s="158">
        <f t="shared" si="1025"/>
        <v>0</v>
      </c>
      <c r="AF947" s="158">
        <f t="shared" si="1025"/>
        <v>0</v>
      </c>
      <c r="AG947" s="158">
        <f t="shared" si="1025"/>
        <v>0</v>
      </c>
      <c r="AH947" s="158">
        <f t="shared" si="1025"/>
        <v>0</v>
      </c>
      <c r="AI947" s="158">
        <f t="shared" si="1025"/>
        <v>0</v>
      </c>
      <c r="AJ947" s="158">
        <f t="shared" si="1025"/>
        <v>0</v>
      </c>
      <c r="AK947" s="158">
        <f t="shared" si="1025"/>
        <v>0</v>
      </c>
      <c r="AL947" s="158">
        <f t="shared" si="1025"/>
        <v>0</v>
      </c>
      <c r="AM947" s="158">
        <f t="shared" si="1025"/>
        <v>0</v>
      </c>
    </row>
    <row r="948" spans="2:39" outlineLevel="1">
      <c r="E948" s="146" t="str">
        <f>Inputs!E$198</f>
        <v xml:space="preserve">% wholesale revenue accounted for by non-residential customers </v>
      </c>
      <c r="F948" s="146"/>
      <c r="G948" s="147" t="str">
        <f>Inputs!G$198</f>
        <v>%</v>
      </c>
      <c r="H948" s="146"/>
      <c r="I948" s="146"/>
      <c r="J948" s="173">
        <f>Inputs!J$198</f>
        <v>13.936784491856299</v>
      </c>
      <c r="K948" s="173">
        <f>Inputs!K$198</f>
        <v>18</v>
      </c>
      <c r="L948" s="173">
        <f>Inputs!L$198</f>
        <v>18.899999999999999</v>
      </c>
      <c r="M948" s="173">
        <f>Inputs!M$198</f>
        <v>19.899999999999999</v>
      </c>
      <c r="N948" s="173">
        <f>Inputs!N$198</f>
        <v>19.899999999999999</v>
      </c>
      <c r="O948" s="173">
        <f>Inputs!O$198</f>
        <v>19.899999999999999</v>
      </c>
      <c r="P948" s="173">
        <f>Inputs!P$198</f>
        <v>20</v>
      </c>
      <c r="Q948" s="173">
        <f>Inputs!Q$198</f>
        <v>20</v>
      </c>
      <c r="R948" s="173">
        <f>Inputs!R$198</f>
        <v>19.399999999999999</v>
      </c>
      <c r="S948" s="173">
        <f>Inputs!S$198</f>
        <v>19.399999999999999</v>
      </c>
      <c r="T948" s="173">
        <f>Inputs!T$198</f>
        <v>19.399999999999999</v>
      </c>
      <c r="U948" s="173">
        <f>Inputs!U$198</f>
        <v>19.399999999999999</v>
      </c>
      <c r="V948" s="173">
        <f>Inputs!V$198</f>
        <v>19.399999999999999</v>
      </c>
      <c r="W948" s="173">
        <f>Inputs!W$198</f>
        <v>19.399999999999999</v>
      </c>
      <c r="X948" s="173">
        <f>Inputs!X$198</f>
        <v>19.399999999999999</v>
      </c>
      <c r="Y948" s="173">
        <f>Inputs!Y$198</f>
        <v>19.399999999999999</v>
      </c>
      <c r="Z948" s="173">
        <f>Inputs!Z$198</f>
        <v>19.399999999999999</v>
      </c>
      <c r="AA948" s="173">
        <f>Inputs!AA$198</f>
        <v>19.399999999999999</v>
      </c>
      <c r="AB948" s="173">
        <f>Inputs!AB$198</f>
        <v>19.399999999999999</v>
      </c>
      <c r="AC948" s="173">
        <f>Inputs!AC$198</f>
        <v>19.399999999999999</v>
      </c>
      <c r="AD948" s="173">
        <f>Inputs!AD$198</f>
        <v>19.399999999999999</v>
      </c>
      <c r="AE948" s="173">
        <f>Inputs!AE$198</f>
        <v>19.399999999999999</v>
      </c>
      <c r="AF948" s="173">
        <f>Inputs!AF$198</f>
        <v>19.399999999999999</v>
      </c>
      <c r="AG948" s="173">
        <f>Inputs!AG$198</f>
        <v>19.399999999999999</v>
      </c>
      <c r="AH948" s="173">
        <f>Inputs!AH$198</f>
        <v>19.399999999999999</v>
      </c>
      <c r="AI948" s="173">
        <f>Inputs!AI$198</f>
        <v>19.399999999999999</v>
      </c>
      <c r="AJ948" s="173">
        <f>Inputs!AJ$198</f>
        <v>19.399999999999999</v>
      </c>
      <c r="AK948" s="173">
        <f>Inputs!AK$198</f>
        <v>19.399999999999999</v>
      </c>
      <c r="AL948" s="173">
        <f>Inputs!AL$198</f>
        <v>19.399999999999999</v>
      </c>
      <c r="AM948" s="173">
        <f>Inputs!AM$198</f>
        <v>19.399999999999999</v>
      </c>
    </row>
    <row r="949" spans="2:39" outlineLevel="1">
      <c r="E949" s="146" t="str">
        <f>Inputs!E$197</f>
        <v>Average number of residential billed properties</v>
      </c>
      <c r="F949" s="146"/>
      <c r="G949" s="147" t="str">
        <f>Inputs!G$197</f>
        <v>000s</v>
      </c>
      <c r="H949" s="146"/>
      <c r="I949" s="146"/>
      <c r="J949" s="146">
        <f>Inputs!J$197</f>
        <v>1398.453</v>
      </c>
      <c r="K949" s="146">
        <f>Inputs!K$197</f>
        <v>1417.202</v>
      </c>
      <c r="L949" s="146">
        <f>Inputs!L$197</f>
        <v>1435.7470000000001</v>
      </c>
      <c r="M949" s="146">
        <f>Inputs!M$197</f>
        <v>1443</v>
      </c>
      <c r="N949" s="146">
        <f>Inputs!N$197</f>
        <v>1455.6</v>
      </c>
      <c r="O949" s="146">
        <f>Inputs!O$197</f>
        <v>1467.3000000000002</v>
      </c>
      <c r="P949" s="146">
        <f>Inputs!P$197</f>
        <v>1478.9</v>
      </c>
      <c r="Q949" s="146">
        <f>Inputs!Q$197</f>
        <v>1490.3000000000002</v>
      </c>
      <c r="R949" s="146">
        <f>Inputs!R$197</f>
        <v>1501.6</v>
      </c>
      <c r="S949" s="146">
        <f>Inputs!S$197</f>
        <v>1512.8</v>
      </c>
      <c r="T949" s="146">
        <f>Inputs!T$197</f>
        <v>1524.146</v>
      </c>
      <c r="U949" s="146">
        <f>Inputs!U$197</f>
        <v>1535.5770950000001</v>
      </c>
      <c r="V949" s="146">
        <f>Inputs!V$197</f>
        <v>1547.0939232125002</v>
      </c>
      <c r="W949" s="146">
        <f>Inputs!W$197</f>
        <v>1558.6971276365939</v>
      </c>
      <c r="X949" s="146">
        <f>Inputs!X$197</f>
        <v>1570.3873560938684</v>
      </c>
      <c r="Y949" s="146">
        <f>Inputs!Y$197</f>
        <v>1582.1652612645726</v>
      </c>
      <c r="Z949" s="146">
        <f>Inputs!Z$197</f>
        <v>1594.031500724057</v>
      </c>
      <c r="AA949" s="146">
        <f>Inputs!AA$197</f>
        <v>1605.9867369794874</v>
      </c>
      <c r="AB949" s="146">
        <f>Inputs!AB$197</f>
        <v>1618.0316375068337</v>
      </c>
      <c r="AC949" s="146">
        <f>Inputs!AC$197</f>
        <v>1630.1668747881351</v>
      </c>
      <c r="AD949" s="146">
        <f>Inputs!AD$197</f>
        <v>1642.3931263490463</v>
      </c>
      <c r="AE949" s="146">
        <f>Inputs!AE$197</f>
        <v>1654.7110747966642</v>
      </c>
      <c r="AF949" s="146">
        <f>Inputs!AF$197</f>
        <v>1667.1214078576393</v>
      </c>
      <c r="AG949" s="146">
        <f>Inputs!AG$197</f>
        <v>1679.6248184165718</v>
      </c>
      <c r="AH949" s="146">
        <f>Inputs!AH$197</f>
        <v>1692.2220045546962</v>
      </c>
      <c r="AI949" s="146">
        <f>Inputs!AI$197</f>
        <v>1704.9136695888565</v>
      </c>
      <c r="AJ949" s="146">
        <f>Inputs!AJ$197</f>
        <v>1717.7005221107729</v>
      </c>
      <c r="AK949" s="146">
        <f>Inputs!AK$197</f>
        <v>1730.5832760266037</v>
      </c>
      <c r="AL949" s="146">
        <f>Inputs!AL$197</f>
        <v>1743.5626505968032</v>
      </c>
      <c r="AM949" s="146">
        <f>Inputs!AM$197</f>
        <v>1756.6393704762793</v>
      </c>
    </row>
    <row r="950" spans="2:39" outlineLevel="1">
      <c r="E950" s="110" t="s">
        <v>342</v>
      </c>
      <c r="F950" s="110"/>
      <c r="G950" s="111" t="s">
        <v>160</v>
      </c>
      <c r="J950" s="158">
        <f>J947 * J948 / 100</f>
        <v>0</v>
      </c>
      <c r="K950" s="158">
        <f t="shared" ref="K950:AM950" si="1026">K947 * K948 / 100</f>
        <v>0</v>
      </c>
      <c r="L950" s="158">
        <f t="shared" si="1026"/>
        <v>0</v>
      </c>
      <c r="M950" s="158">
        <f t="shared" si="1026"/>
        <v>0</v>
      </c>
      <c r="N950" s="158">
        <f t="shared" si="1026"/>
        <v>0</v>
      </c>
      <c r="O950" s="158">
        <f t="shared" si="1026"/>
        <v>0</v>
      </c>
      <c r="P950" s="158">
        <f t="shared" si="1026"/>
        <v>0</v>
      </c>
      <c r="Q950" s="158">
        <f t="shared" si="1026"/>
        <v>0</v>
      </c>
      <c r="R950" s="158">
        <f t="shared" si="1026"/>
        <v>0</v>
      </c>
      <c r="S950" s="158">
        <f t="shared" si="1026"/>
        <v>0</v>
      </c>
      <c r="T950" s="158">
        <f t="shared" si="1026"/>
        <v>0</v>
      </c>
      <c r="U950" s="158">
        <f t="shared" si="1026"/>
        <v>0</v>
      </c>
      <c r="V950" s="158">
        <f t="shared" si="1026"/>
        <v>0</v>
      </c>
      <c r="W950" s="158">
        <f t="shared" si="1026"/>
        <v>0</v>
      </c>
      <c r="X950" s="158">
        <f t="shared" si="1026"/>
        <v>0</v>
      </c>
      <c r="Y950" s="158">
        <f t="shared" si="1026"/>
        <v>0</v>
      </c>
      <c r="Z950" s="158">
        <f t="shared" si="1026"/>
        <v>0</v>
      </c>
      <c r="AA950" s="158">
        <f t="shared" si="1026"/>
        <v>0</v>
      </c>
      <c r="AB950" s="158">
        <f t="shared" si="1026"/>
        <v>0</v>
      </c>
      <c r="AC950" s="158">
        <f t="shared" si="1026"/>
        <v>0</v>
      </c>
      <c r="AD950" s="158">
        <f t="shared" si="1026"/>
        <v>0</v>
      </c>
      <c r="AE950" s="158">
        <f t="shared" si="1026"/>
        <v>0</v>
      </c>
      <c r="AF950" s="158">
        <f t="shared" si="1026"/>
        <v>0</v>
      </c>
      <c r="AG950" s="158">
        <f t="shared" si="1026"/>
        <v>0</v>
      </c>
      <c r="AH950" s="158">
        <f t="shared" si="1026"/>
        <v>0</v>
      </c>
      <c r="AI950" s="158">
        <f t="shared" si="1026"/>
        <v>0</v>
      </c>
      <c r="AJ950" s="158">
        <f t="shared" si="1026"/>
        <v>0</v>
      </c>
      <c r="AK950" s="158">
        <f t="shared" si="1026"/>
        <v>0</v>
      </c>
      <c r="AL950" s="158">
        <f t="shared" si="1026"/>
        <v>0</v>
      </c>
      <c r="AM950" s="158">
        <f t="shared" si="1026"/>
        <v>0</v>
      </c>
    </row>
    <row r="951" spans="2:39" outlineLevel="1">
      <c r="E951" s="110" t="s">
        <v>343</v>
      </c>
      <c r="F951" s="110"/>
      <c r="G951" s="111" t="s">
        <v>160</v>
      </c>
      <c r="J951" s="158">
        <f>J947-J950</f>
        <v>0</v>
      </c>
      <c r="K951" s="158">
        <f t="shared" ref="K951:AM951" si="1027">K947-K950</f>
        <v>0</v>
      </c>
      <c r="L951" s="158">
        <f t="shared" si="1027"/>
        <v>0</v>
      </c>
      <c r="M951" s="158">
        <f t="shared" si="1027"/>
        <v>0</v>
      </c>
      <c r="N951" s="158">
        <f t="shared" si="1027"/>
        <v>0</v>
      </c>
      <c r="O951" s="158">
        <f t="shared" si="1027"/>
        <v>0</v>
      </c>
      <c r="P951" s="158">
        <f t="shared" si="1027"/>
        <v>0</v>
      </c>
      <c r="Q951" s="158">
        <f t="shared" si="1027"/>
        <v>0</v>
      </c>
      <c r="R951" s="158">
        <f t="shared" si="1027"/>
        <v>0</v>
      </c>
      <c r="S951" s="158">
        <f t="shared" si="1027"/>
        <v>0</v>
      </c>
      <c r="T951" s="158">
        <f t="shared" si="1027"/>
        <v>0</v>
      </c>
      <c r="U951" s="158">
        <f t="shared" si="1027"/>
        <v>0</v>
      </c>
      <c r="V951" s="158">
        <f t="shared" si="1027"/>
        <v>0</v>
      </c>
      <c r="W951" s="158">
        <f t="shared" si="1027"/>
        <v>0</v>
      </c>
      <c r="X951" s="158">
        <f t="shared" si="1027"/>
        <v>0</v>
      </c>
      <c r="Y951" s="158">
        <f t="shared" si="1027"/>
        <v>0</v>
      </c>
      <c r="Z951" s="158">
        <f t="shared" si="1027"/>
        <v>0</v>
      </c>
      <c r="AA951" s="158">
        <f t="shared" si="1027"/>
        <v>0</v>
      </c>
      <c r="AB951" s="158">
        <f t="shared" si="1027"/>
        <v>0</v>
      </c>
      <c r="AC951" s="158">
        <f t="shared" si="1027"/>
        <v>0</v>
      </c>
      <c r="AD951" s="158">
        <f t="shared" si="1027"/>
        <v>0</v>
      </c>
      <c r="AE951" s="158">
        <f t="shared" si="1027"/>
        <v>0</v>
      </c>
      <c r="AF951" s="158">
        <f t="shared" si="1027"/>
        <v>0</v>
      </c>
      <c r="AG951" s="158">
        <f t="shared" si="1027"/>
        <v>0</v>
      </c>
      <c r="AH951" s="158">
        <f t="shared" si="1027"/>
        <v>0</v>
      </c>
      <c r="AI951" s="158">
        <f t="shared" si="1027"/>
        <v>0</v>
      </c>
      <c r="AJ951" s="158">
        <f t="shared" si="1027"/>
        <v>0</v>
      </c>
      <c r="AK951" s="158">
        <f t="shared" si="1027"/>
        <v>0</v>
      </c>
      <c r="AL951" s="158">
        <f t="shared" si="1027"/>
        <v>0</v>
      </c>
      <c r="AM951" s="158">
        <f t="shared" si="1027"/>
        <v>0</v>
      </c>
    </row>
    <row r="952" spans="2:39" outlineLevel="1">
      <c r="E952" s="153" t="s">
        <v>344</v>
      </c>
      <c r="F952" s="153"/>
      <c r="G952" s="154" t="s">
        <v>345</v>
      </c>
      <c r="H952" s="153"/>
      <c r="I952" s="153"/>
      <c r="J952" s="164">
        <f>J951 / J949 * 1000</f>
        <v>0</v>
      </c>
      <c r="K952" s="164">
        <f t="shared" ref="K952:AM952" si="1028">K951 / K949 * 1000</f>
        <v>0</v>
      </c>
      <c r="L952" s="164">
        <f t="shared" si="1028"/>
        <v>0</v>
      </c>
      <c r="M952" s="164">
        <f t="shared" si="1028"/>
        <v>0</v>
      </c>
      <c r="N952" s="164">
        <f t="shared" si="1028"/>
        <v>0</v>
      </c>
      <c r="O952" s="164">
        <f t="shared" si="1028"/>
        <v>0</v>
      </c>
      <c r="P952" s="164">
        <f t="shared" si="1028"/>
        <v>0</v>
      </c>
      <c r="Q952" s="164">
        <f t="shared" si="1028"/>
        <v>0</v>
      </c>
      <c r="R952" s="164">
        <f t="shared" si="1028"/>
        <v>0</v>
      </c>
      <c r="S952" s="164">
        <f t="shared" si="1028"/>
        <v>0</v>
      </c>
      <c r="T952" s="164">
        <f t="shared" si="1028"/>
        <v>0</v>
      </c>
      <c r="U952" s="164">
        <f t="shared" si="1028"/>
        <v>0</v>
      </c>
      <c r="V952" s="164">
        <f t="shared" si="1028"/>
        <v>0</v>
      </c>
      <c r="W952" s="164">
        <f t="shared" si="1028"/>
        <v>0</v>
      </c>
      <c r="X952" s="164">
        <f t="shared" si="1028"/>
        <v>0</v>
      </c>
      <c r="Y952" s="164">
        <f t="shared" si="1028"/>
        <v>0</v>
      </c>
      <c r="Z952" s="164">
        <f t="shared" si="1028"/>
        <v>0</v>
      </c>
      <c r="AA952" s="164">
        <f t="shared" si="1028"/>
        <v>0</v>
      </c>
      <c r="AB952" s="164">
        <f t="shared" si="1028"/>
        <v>0</v>
      </c>
      <c r="AC952" s="164">
        <f t="shared" si="1028"/>
        <v>0</v>
      </c>
      <c r="AD952" s="164">
        <f t="shared" si="1028"/>
        <v>0</v>
      </c>
      <c r="AE952" s="164">
        <f t="shared" si="1028"/>
        <v>0</v>
      </c>
      <c r="AF952" s="164">
        <f t="shared" si="1028"/>
        <v>0</v>
      </c>
      <c r="AG952" s="164">
        <f t="shared" si="1028"/>
        <v>0</v>
      </c>
      <c r="AH952" s="164">
        <f t="shared" si="1028"/>
        <v>0</v>
      </c>
      <c r="AI952" s="164">
        <f t="shared" si="1028"/>
        <v>0</v>
      </c>
      <c r="AJ952" s="164">
        <f t="shared" si="1028"/>
        <v>0</v>
      </c>
      <c r="AK952" s="164">
        <f t="shared" si="1028"/>
        <v>0</v>
      </c>
      <c r="AL952" s="164">
        <f t="shared" si="1028"/>
        <v>0</v>
      </c>
      <c r="AM952" s="164">
        <f t="shared" si="1028"/>
        <v>0</v>
      </c>
    </row>
    <row r="953" spans="2:39" outlineLevel="1">
      <c r="E953" s="153" t="s">
        <v>346</v>
      </c>
      <c r="G953" s="154" t="s">
        <v>345</v>
      </c>
      <c r="K953" s="164">
        <f t="shared" ref="K953" si="1029">K952-J952</f>
        <v>0</v>
      </c>
      <c r="L953" s="164">
        <f t="shared" ref="L953" si="1030">L952-K952</f>
        <v>0</v>
      </c>
      <c r="M953" s="164">
        <f t="shared" ref="M953" si="1031">M952-L952</f>
        <v>0</v>
      </c>
      <c r="N953" s="164">
        <f t="shared" ref="N953" si="1032">N952-M952</f>
        <v>0</v>
      </c>
      <c r="O953" s="164">
        <f>O952-N952</f>
        <v>0</v>
      </c>
      <c r="P953" s="164">
        <f>P952-O952</f>
        <v>0</v>
      </c>
      <c r="Q953" s="164">
        <f>Q952-P952</f>
        <v>0</v>
      </c>
      <c r="R953" s="164">
        <f>R952-Q952</f>
        <v>0</v>
      </c>
      <c r="S953" s="164">
        <f t="shared" ref="S953" si="1033">S952-R952</f>
        <v>0</v>
      </c>
      <c r="T953" s="164">
        <f t="shared" ref="T953" si="1034">T952-S952</f>
        <v>0</v>
      </c>
      <c r="U953" s="164">
        <f t="shared" ref="U953" si="1035">U952-T952</f>
        <v>0</v>
      </c>
      <c r="V953" s="164">
        <f t="shared" ref="V953" si="1036">V952-U952</f>
        <v>0</v>
      </c>
      <c r="W953" s="164">
        <f t="shared" ref="W953" si="1037">W952-V952</f>
        <v>0</v>
      </c>
      <c r="X953" s="164">
        <f t="shared" ref="X953" si="1038">X952-W952</f>
        <v>0</v>
      </c>
      <c r="Y953" s="164">
        <f t="shared" ref="Y953" si="1039">Y952-X952</f>
        <v>0</v>
      </c>
      <c r="Z953" s="164">
        <f t="shared" ref="Z953" si="1040">Z952-Y952</f>
        <v>0</v>
      </c>
      <c r="AA953" s="164">
        <f t="shared" ref="AA953" si="1041">AA952-Z952</f>
        <v>0</v>
      </c>
      <c r="AB953" s="164">
        <f t="shared" ref="AB953" si="1042">AB952-AA952</f>
        <v>0</v>
      </c>
      <c r="AC953" s="164">
        <f t="shared" ref="AC953" si="1043">AC952-AB952</f>
        <v>0</v>
      </c>
      <c r="AD953" s="164">
        <f t="shared" ref="AD953" si="1044">AD952-AC952</f>
        <v>0</v>
      </c>
      <c r="AE953" s="164">
        <f t="shared" ref="AE953" si="1045">AE952-AD952</f>
        <v>0</v>
      </c>
      <c r="AF953" s="164">
        <f t="shared" ref="AF953" si="1046">AF952-AE952</f>
        <v>0</v>
      </c>
      <c r="AG953" s="164">
        <f t="shared" ref="AG953" si="1047">AG952-AF952</f>
        <v>0</v>
      </c>
      <c r="AH953" s="164">
        <f t="shared" ref="AH953" si="1048">AH952-AG952</f>
        <v>0</v>
      </c>
      <c r="AI953" s="164">
        <f t="shared" ref="AI953" si="1049">AI952-AH952</f>
        <v>0</v>
      </c>
      <c r="AJ953" s="164">
        <f t="shared" ref="AJ953" si="1050">AJ952-AI952</f>
        <v>0</v>
      </c>
      <c r="AK953" s="164">
        <f t="shared" ref="AK953" si="1051">AK952-AJ952</f>
        <v>0</v>
      </c>
      <c r="AL953" s="164">
        <f t="shared" ref="AL953" si="1052">AL952-AK952</f>
        <v>0</v>
      </c>
      <c r="AM953" s="164">
        <f t="shared" ref="AM953" si="1053">AM952-AL952</f>
        <v>0</v>
      </c>
    </row>
    <row r="954" spans="2:39" outlineLevel="1">
      <c r="E954" s="153"/>
      <c r="G954" s="154"/>
      <c r="K954" s="164"/>
      <c r="L954" s="164"/>
      <c r="M954" s="164"/>
      <c r="N954" s="164"/>
      <c r="O954" s="164"/>
      <c r="P954" s="164"/>
      <c r="Q954" s="164"/>
      <c r="R954" s="164"/>
      <c r="S954" s="164"/>
      <c r="T954" s="164"/>
      <c r="U954" s="164"/>
      <c r="V954" s="164"/>
      <c r="W954" s="164"/>
      <c r="X954" s="164"/>
      <c r="Y954" s="164"/>
      <c r="Z954" s="164"/>
      <c r="AA954" s="164"/>
      <c r="AB954" s="164"/>
      <c r="AC954" s="164"/>
      <c r="AD954" s="164"/>
      <c r="AE954" s="164"/>
      <c r="AF954" s="164"/>
      <c r="AG954" s="164"/>
      <c r="AH954" s="164"/>
      <c r="AI954" s="164"/>
      <c r="AJ954" s="164"/>
      <c r="AK954" s="164"/>
      <c r="AL954" s="164"/>
      <c r="AM954" s="164"/>
    </row>
    <row r="955" spans="2:39" outlineLevel="1">
      <c r="B955" s="157" t="s">
        <v>347</v>
      </c>
      <c r="C955" s="157"/>
    </row>
    <row r="956" spans="2:39" outlineLevel="1"/>
    <row r="957" spans="2:39" outlineLevel="1">
      <c r="E957" s="110" t="s">
        <v>348</v>
      </c>
      <c r="G957" s="111" t="s">
        <v>349</v>
      </c>
      <c r="J957" s="158">
        <f>Inputs!J$223/Inputs!J$62 * 1000</f>
        <v>173.30650368657365</v>
      </c>
      <c r="K957" s="158">
        <f>Inputs!K$223/Inputs!K$62 * 1000</f>
        <v>180.76251656432888</v>
      </c>
      <c r="L957" s="158">
        <f>Inputs!L$223/Inputs!L$62 * 1000</f>
        <v>180.31798081416852</v>
      </c>
      <c r="M957" s="158">
        <f>Inputs!M$223/Inputs!M$62 * 1000</f>
        <v>185.77664960800757</v>
      </c>
      <c r="N957" s="158">
        <f>Inputs!N$223/Inputs!N$62 * 1000</f>
        <v>191.21387586617382</v>
      </c>
    </row>
    <row r="958" spans="2:39" outlineLevel="1">
      <c r="E958" s="110" t="s">
        <v>350</v>
      </c>
      <c r="G958" s="111" t="s">
        <v>351</v>
      </c>
      <c r="J958" s="158">
        <f>J$109 * Inputs!$L$36 / Inputs!J$36</f>
        <v>195.45298861382977</v>
      </c>
      <c r="K958" s="158">
        <f>K$109 * Inputs!$L$36 / Inputs!K$36</f>
        <v>196.65182412852309</v>
      </c>
      <c r="L958" s="158">
        <f>L$109 * Inputs!$L$36 / Inputs!L$36</f>
        <v>180.31798081416852</v>
      </c>
      <c r="M958" s="158">
        <f>M$109 * Inputs!$L$36 / Inputs!M$36</f>
        <v>176.25086625086627</v>
      </c>
      <c r="N958" s="158">
        <f>N$109 * Inputs!$L$36 / Inputs!N$36</f>
        <v>180.42388018686452</v>
      </c>
    </row>
    <row r="959" spans="2:39" outlineLevel="1">
      <c r="E959" s="110" t="s">
        <v>352</v>
      </c>
      <c r="G959" s="111" t="s">
        <v>349</v>
      </c>
      <c r="K959" s="165"/>
      <c r="L959" s="165"/>
      <c r="M959" s="165"/>
      <c r="N959" s="165"/>
      <c r="O959" s="158">
        <f>O960*Inputs!O$36/Inputs!$L$36</f>
        <v>191.03058035633279</v>
      </c>
      <c r="P959" s="158">
        <f>P960*Inputs!P$36/Inputs!$L$36</f>
        <v>191.58046688585591</v>
      </c>
      <c r="Q959" s="158">
        <f>Q960*Inputs!Q$36/Inputs!$L$36</f>
        <v>194.29324043150334</v>
      </c>
      <c r="R959" s="158">
        <f>R960*Inputs!R$36/Inputs!$L$36</f>
        <v>198.19132494078946</v>
      </c>
      <c r="S959" s="158">
        <f>S960*Inputs!S$36/Inputs!$L$36</f>
        <v>202.15050795335597</v>
      </c>
      <c r="T959" s="158">
        <f>T960*Inputs!T$36/Inputs!$L$36</f>
        <v>206.20744857117097</v>
      </c>
      <c r="U959" s="158">
        <f>U960*Inputs!U$36/Inputs!$L$36</f>
        <v>210.3132679916103</v>
      </c>
      <c r="V959" s="158">
        <f>V960*Inputs!V$36/Inputs!$L$36</f>
        <v>214.52906471795424</v>
      </c>
      <c r="W959" s="158">
        <f>W960*Inputs!W$36/Inputs!$L$36</f>
        <v>218.80595994757851</v>
      </c>
      <c r="X959" s="158">
        <f>X960*Inputs!X$36/Inputs!$L$36</f>
        <v>223.19283248310742</v>
      </c>
      <c r="Y959" s="158">
        <f>Y960*Inputs!Y$36/Inputs!$L$36</f>
        <v>227.6566891327696</v>
      </c>
      <c r="Z959" s="158">
        <f>Z960*Inputs!Z$36/Inputs!$L$36</f>
        <v>232.20982291542501</v>
      </c>
      <c r="AA959" s="158">
        <f>AA960*Inputs!AA$36/Inputs!$L$36</f>
        <v>236.85401937373351</v>
      </c>
      <c r="AB959" s="158">
        <f>AB960*Inputs!AB$36/Inputs!$L$36</f>
        <v>241.5910997612082</v>
      </c>
      <c r="AC959" s="158">
        <f>AC960*Inputs!AC$36/Inputs!$L$36</f>
        <v>246.42292175643234</v>
      </c>
      <c r="AD959" s="158">
        <f>AD960*Inputs!AD$36/Inputs!$L$36</f>
        <v>251.35138019156099</v>
      </c>
      <c r="AE959" s="158">
        <f>AE960*Inputs!AE$36/Inputs!$L$36</f>
        <v>256.37840779539221</v>
      </c>
      <c r="AF959" s="158">
        <f>AF960*Inputs!AF$36/Inputs!$L$36</f>
        <v>261.50597595130006</v>
      </c>
      <c r="AG959" s="158">
        <f>AG960*Inputs!AG$36/Inputs!$L$36</f>
        <v>266.73609547032606</v>
      </c>
      <c r="AH959" s="158">
        <f>AH960*Inputs!AH$36/Inputs!$L$36</f>
        <v>272.0708173797326</v>
      </c>
      <c r="AI959" s="158">
        <f>AI960*Inputs!AI$36/Inputs!$L$36</f>
        <v>277.51223372732721</v>
      </c>
      <c r="AJ959" s="158">
        <f>AJ960*Inputs!AJ$36/Inputs!$L$36</f>
        <v>283.06247840187382</v>
      </c>
      <c r="AK959" s="158">
        <f>AK960*Inputs!AK$36/Inputs!$L$36</f>
        <v>288.72372796991129</v>
      </c>
      <c r="AL959" s="158">
        <f>AL960*Inputs!AL$36/Inputs!$L$36</f>
        <v>294.49820252930948</v>
      </c>
      <c r="AM959" s="158">
        <f>AM960*Inputs!AM$36/Inputs!$L$36</f>
        <v>300.38816657989571</v>
      </c>
    </row>
    <row r="960" spans="2:39" outlineLevel="1">
      <c r="E960" s="153" t="s">
        <v>353</v>
      </c>
      <c r="F960" s="154"/>
      <c r="G960" s="154" t="s">
        <v>351</v>
      </c>
      <c r="H960" s="153"/>
      <c r="I960" s="153"/>
      <c r="J960" s="153"/>
      <c r="K960" s="345"/>
      <c r="L960" s="345"/>
      <c r="M960" s="345"/>
      <c r="N960" s="345"/>
      <c r="O960" s="164">
        <f>$N958+O952</f>
        <v>180.42388018686452</v>
      </c>
      <c r="P960" s="164">
        <f t="shared" ref="P960:AM960" si="1054">$N958+P952</f>
        <v>180.42388018686452</v>
      </c>
      <c r="Q960" s="164">
        <f t="shared" si="1054"/>
        <v>180.42388018686452</v>
      </c>
      <c r="R960" s="164">
        <f t="shared" si="1054"/>
        <v>180.42388018686452</v>
      </c>
      <c r="S960" s="164">
        <f t="shared" si="1054"/>
        <v>180.42388018686452</v>
      </c>
      <c r="T960" s="164">
        <f t="shared" si="1054"/>
        <v>180.42388018686452</v>
      </c>
      <c r="U960" s="164">
        <f t="shared" si="1054"/>
        <v>180.42388018686452</v>
      </c>
      <c r="V960" s="164">
        <f t="shared" si="1054"/>
        <v>180.42388018686452</v>
      </c>
      <c r="W960" s="164">
        <f t="shared" si="1054"/>
        <v>180.42388018686452</v>
      </c>
      <c r="X960" s="164">
        <f t="shared" si="1054"/>
        <v>180.42388018686452</v>
      </c>
      <c r="Y960" s="164">
        <f t="shared" si="1054"/>
        <v>180.42388018686452</v>
      </c>
      <c r="Z960" s="164">
        <f t="shared" si="1054"/>
        <v>180.42388018686452</v>
      </c>
      <c r="AA960" s="164">
        <f t="shared" si="1054"/>
        <v>180.42388018686452</v>
      </c>
      <c r="AB960" s="164">
        <f t="shared" si="1054"/>
        <v>180.42388018686452</v>
      </c>
      <c r="AC960" s="164">
        <f t="shared" si="1054"/>
        <v>180.42388018686452</v>
      </c>
      <c r="AD960" s="164">
        <f t="shared" si="1054"/>
        <v>180.42388018686452</v>
      </c>
      <c r="AE960" s="164">
        <f t="shared" si="1054"/>
        <v>180.42388018686452</v>
      </c>
      <c r="AF960" s="164">
        <f t="shared" si="1054"/>
        <v>180.42388018686452</v>
      </c>
      <c r="AG960" s="164">
        <f t="shared" si="1054"/>
        <v>180.42388018686452</v>
      </c>
      <c r="AH960" s="164">
        <f t="shared" si="1054"/>
        <v>180.42388018686452</v>
      </c>
      <c r="AI960" s="164">
        <f t="shared" si="1054"/>
        <v>180.42388018686452</v>
      </c>
      <c r="AJ960" s="164">
        <f t="shared" si="1054"/>
        <v>180.42388018686452</v>
      </c>
      <c r="AK960" s="164">
        <f t="shared" si="1054"/>
        <v>180.42388018686452</v>
      </c>
      <c r="AL960" s="164">
        <f t="shared" si="1054"/>
        <v>180.42388018686452</v>
      </c>
      <c r="AM960" s="164">
        <f t="shared" si="1054"/>
        <v>180.42388018686452</v>
      </c>
    </row>
    <row r="962" spans="1:41">
      <c r="A962" s="143" t="s">
        <v>362</v>
      </c>
      <c r="B962" s="143"/>
      <c r="C962" s="143"/>
      <c r="D962" s="143"/>
      <c r="E962" s="143"/>
      <c r="F962" s="145"/>
      <c r="G962" s="145"/>
      <c r="H962" s="143"/>
      <c r="I962" s="143"/>
      <c r="J962" s="143"/>
      <c r="K962" s="143"/>
      <c r="L962" s="143"/>
      <c r="M962" s="143"/>
      <c r="N962" s="143"/>
      <c r="O962" s="143"/>
      <c r="P962" s="143"/>
      <c r="Q962" s="143"/>
      <c r="R962" s="143"/>
      <c r="S962" s="143"/>
      <c r="T962" s="143"/>
      <c r="U962" s="143"/>
      <c r="V962" s="143"/>
      <c r="W962" s="143"/>
      <c r="X962" s="143"/>
      <c r="Y962" s="143"/>
      <c r="Z962" s="143"/>
      <c r="AA962" s="143"/>
      <c r="AB962" s="143"/>
      <c r="AC962" s="143"/>
      <c r="AD962" s="143"/>
      <c r="AE962" s="143"/>
      <c r="AF962" s="143"/>
      <c r="AG962" s="143"/>
      <c r="AH962" s="143"/>
      <c r="AI962" s="143"/>
      <c r="AJ962" s="143"/>
      <c r="AK962" s="143"/>
      <c r="AL962" s="143"/>
      <c r="AM962" s="143"/>
      <c r="AN962" s="143"/>
      <c r="AO962" s="143"/>
    </row>
    <row r="964" spans="1:41" outlineLevel="1">
      <c r="B964" s="157" t="s">
        <v>318</v>
      </c>
    </row>
    <row r="965" spans="1:41" outlineLevel="1"/>
    <row r="966" spans="1:41" outlineLevel="1">
      <c r="E966" s="146" t="str">
        <f>Inputs!E$206</f>
        <v>Enhancement capital expenditure</v>
      </c>
      <c r="F966" s="147"/>
      <c r="G966" s="147" t="str">
        <f>Inputs!G$206</f>
        <v>£m 2022/23p</v>
      </c>
      <c r="H966" s="146"/>
      <c r="I966" s="146"/>
      <c r="J966" s="171">
        <f>Inputs!J$206</f>
        <v>0</v>
      </c>
      <c r="K966" s="171">
        <f>Inputs!K$206</f>
        <v>0</v>
      </c>
      <c r="L966" s="171">
        <f>Inputs!L$206</f>
        <v>0</v>
      </c>
      <c r="M966" s="171">
        <f>Inputs!M$206</f>
        <v>0</v>
      </c>
      <c r="N966" s="171">
        <f>Inputs!N$206</f>
        <v>0</v>
      </c>
      <c r="O966" s="171">
        <f>Inputs!O$206</f>
        <v>0</v>
      </c>
      <c r="P966" s="171">
        <f>Inputs!P$206</f>
        <v>0</v>
      </c>
      <c r="Q966" s="171">
        <f>Inputs!Q$206</f>
        <v>0</v>
      </c>
      <c r="R966" s="171">
        <f>Inputs!R$206</f>
        <v>0</v>
      </c>
      <c r="S966" s="171">
        <f>Inputs!S$206</f>
        <v>0</v>
      </c>
      <c r="T966" s="171">
        <f>Inputs!T$206</f>
        <v>0</v>
      </c>
      <c r="U966" s="171">
        <f>Inputs!U$206</f>
        <v>0</v>
      </c>
      <c r="V966" s="171">
        <f>Inputs!V$206</f>
        <v>0</v>
      </c>
      <c r="W966" s="171">
        <f>Inputs!W$206</f>
        <v>0</v>
      </c>
      <c r="X966" s="171">
        <f>Inputs!X$206</f>
        <v>0</v>
      </c>
      <c r="Y966" s="171">
        <f>Inputs!Y$206</f>
        <v>0</v>
      </c>
      <c r="Z966" s="171">
        <f>Inputs!Z$206</f>
        <v>0</v>
      </c>
      <c r="AA966" s="171">
        <f>Inputs!AA$206</f>
        <v>0</v>
      </c>
      <c r="AB966" s="171">
        <f>Inputs!AB$206</f>
        <v>0</v>
      </c>
      <c r="AC966" s="171">
        <f>Inputs!AC$206</f>
        <v>0</v>
      </c>
      <c r="AD966" s="171">
        <f>Inputs!AD$206</f>
        <v>0</v>
      </c>
      <c r="AE966" s="171">
        <f>Inputs!AE$206</f>
        <v>0</v>
      </c>
      <c r="AF966" s="171">
        <f>Inputs!AF$206</f>
        <v>0</v>
      </c>
      <c r="AG966" s="171">
        <f>Inputs!AG$206</f>
        <v>0</v>
      </c>
      <c r="AH966" s="171">
        <f>Inputs!AH$206</f>
        <v>0</v>
      </c>
      <c r="AI966" s="171">
        <f>Inputs!AI$206</f>
        <v>0</v>
      </c>
      <c r="AJ966" s="171">
        <f>Inputs!AJ$206</f>
        <v>0</v>
      </c>
      <c r="AK966" s="171">
        <f>Inputs!AK$206</f>
        <v>0</v>
      </c>
      <c r="AL966" s="171">
        <f>Inputs!AL$206</f>
        <v>0</v>
      </c>
      <c r="AM966" s="171">
        <f>Inputs!AM$206</f>
        <v>0</v>
      </c>
    </row>
    <row r="967" spans="1:41" outlineLevel="1">
      <c r="E967" s="163" t="str">
        <f>Inputs!E$210</f>
        <v>Enhancement capital expenditure efficiency factor</v>
      </c>
      <c r="F967" s="163"/>
      <c r="G967" s="150" t="str">
        <f>Inputs!G$210</f>
        <v>%</v>
      </c>
      <c r="H967" s="163"/>
      <c r="I967" s="163"/>
      <c r="J967" s="173">
        <f>Inputs!J$210</f>
        <v>100</v>
      </c>
      <c r="K967" s="173">
        <f>Inputs!K$210</f>
        <v>100</v>
      </c>
      <c r="L967" s="173">
        <f>Inputs!L$210</f>
        <v>100</v>
      </c>
      <c r="M967" s="173">
        <f>Inputs!M$210</f>
        <v>100</v>
      </c>
      <c r="N967" s="173">
        <f>Inputs!N$210</f>
        <v>100</v>
      </c>
      <c r="O967" s="173">
        <f>Inputs!O$210</f>
        <v>100</v>
      </c>
      <c r="P967" s="173">
        <f>Inputs!P$210</f>
        <v>100</v>
      </c>
      <c r="Q967" s="173">
        <f>Inputs!Q$210</f>
        <v>100</v>
      </c>
      <c r="R967" s="173">
        <f>Inputs!R$210</f>
        <v>100</v>
      </c>
      <c r="S967" s="173">
        <f>Inputs!S$210</f>
        <v>100</v>
      </c>
      <c r="T967" s="173">
        <f>Inputs!T$210</f>
        <v>100</v>
      </c>
      <c r="U967" s="173">
        <f>Inputs!U$210</f>
        <v>100</v>
      </c>
      <c r="V967" s="173">
        <f>Inputs!V$210</f>
        <v>100</v>
      </c>
      <c r="W967" s="173">
        <f>Inputs!W$210</f>
        <v>100</v>
      </c>
      <c r="X967" s="173">
        <f>Inputs!X$210</f>
        <v>100</v>
      </c>
      <c r="Y967" s="173">
        <f>Inputs!Y$210</f>
        <v>100</v>
      </c>
      <c r="Z967" s="173">
        <f>Inputs!Z$210</f>
        <v>100</v>
      </c>
      <c r="AA967" s="173">
        <f>Inputs!AA$210</f>
        <v>100</v>
      </c>
      <c r="AB967" s="173">
        <f>Inputs!AB$210</f>
        <v>100</v>
      </c>
      <c r="AC967" s="173">
        <f>Inputs!AC$210</f>
        <v>100</v>
      </c>
      <c r="AD967" s="173">
        <f>Inputs!AD$210</f>
        <v>100</v>
      </c>
      <c r="AE967" s="173">
        <f>Inputs!AE$210</f>
        <v>100</v>
      </c>
      <c r="AF967" s="173">
        <f>Inputs!AF$210</f>
        <v>100</v>
      </c>
      <c r="AG967" s="173">
        <f>Inputs!AG$210</f>
        <v>100</v>
      </c>
      <c r="AH967" s="173">
        <f>Inputs!AH$210</f>
        <v>100</v>
      </c>
      <c r="AI967" s="173">
        <f>Inputs!AI$210</f>
        <v>100</v>
      </c>
      <c r="AJ967" s="173">
        <f>Inputs!AJ$210</f>
        <v>100</v>
      </c>
      <c r="AK967" s="173">
        <f>Inputs!AK$210</f>
        <v>100</v>
      </c>
      <c r="AL967" s="173">
        <f>Inputs!AL$210</f>
        <v>100</v>
      </c>
      <c r="AM967" s="173">
        <f>Inputs!AM$210</f>
        <v>100</v>
      </c>
    </row>
    <row r="968" spans="1:41" outlineLevel="1">
      <c r="E968" s="67" t="s">
        <v>319</v>
      </c>
      <c r="F968" s="147"/>
      <c r="G968" s="69" t="str">
        <f>Inputs!G$54</f>
        <v>£m 2022/23p</v>
      </c>
      <c r="H968" s="67"/>
      <c r="I968" s="67"/>
      <c r="J968" s="295">
        <f t="shared" ref="J968" si="1055">J966 * J967 / 100</f>
        <v>0</v>
      </c>
      <c r="K968" s="295">
        <f t="shared" ref="K968:AM968" si="1056">K966 * K967 / 100</f>
        <v>0</v>
      </c>
      <c r="L968" s="295">
        <f t="shared" si="1056"/>
        <v>0</v>
      </c>
      <c r="M968" s="295">
        <f t="shared" si="1056"/>
        <v>0</v>
      </c>
      <c r="N968" s="295">
        <f t="shared" si="1056"/>
        <v>0</v>
      </c>
      <c r="O968" s="295">
        <f t="shared" si="1056"/>
        <v>0</v>
      </c>
      <c r="P968" s="295">
        <f t="shared" si="1056"/>
        <v>0</v>
      </c>
      <c r="Q968" s="295">
        <f t="shared" si="1056"/>
        <v>0</v>
      </c>
      <c r="R968" s="295">
        <f t="shared" si="1056"/>
        <v>0</v>
      </c>
      <c r="S968" s="295">
        <f t="shared" si="1056"/>
        <v>0</v>
      </c>
      <c r="T968" s="295">
        <f t="shared" si="1056"/>
        <v>0</v>
      </c>
      <c r="U968" s="295">
        <f t="shared" si="1056"/>
        <v>0</v>
      </c>
      <c r="V968" s="295">
        <f t="shared" si="1056"/>
        <v>0</v>
      </c>
      <c r="W968" s="295">
        <f t="shared" si="1056"/>
        <v>0</v>
      </c>
      <c r="X968" s="295">
        <f t="shared" si="1056"/>
        <v>0</v>
      </c>
      <c r="Y968" s="295">
        <f t="shared" si="1056"/>
        <v>0</v>
      </c>
      <c r="Z968" s="295">
        <f t="shared" si="1056"/>
        <v>0</v>
      </c>
      <c r="AA968" s="295">
        <f t="shared" si="1056"/>
        <v>0</v>
      </c>
      <c r="AB968" s="295">
        <f t="shared" si="1056"/>
        <v>0</v>
      </c>
      <c r="AC968" s="295">
        <f t="shared" si="1056"/>
        <v>0</v>
      </c>
      <c r="AD968" s="295">
        <f t="shared" si="1056"/>
        <v>0</v>
      </c>
      <c r="AE968" s="295">
        <f t="shared" si="1056"/>
        <v>0</v>
      </c>
      <c r="AF968" s="295">
        <f t="shared" si="1056"/>
        <v>0</v>
      </c>
      <c r="AG968" s="295">
        <f t="shared" si="1056"/>
        <v>0</v>
      </c>
      <c r="AH968" s="295">
        <f t="shared" si="1056"/>
        <v>0</v>
      </c>
      <c r="AI968" s="295">
        <f t="shared" si="1056"/>
        <v>0</v>
      </c>
      <c r="AJ968" s="295">
        <f t="shared" si="1056"/>
        <v>0</v>
      </c>
      <c r="AK968" s="295">
        <f t="shared" si="1056"/>
        <v>0</v>
      </c>
      <c r="AL968" s="295">
        <f t="shared" si="1056"/>
        <v>0</v>
      </c>
      <c r="AM968" s="295">
        <f t="shared" si="1056"/>
        <v>0</v>
      </c>
    </row>
    <row r="969" spans="1:41" outlineLevel="1">
      <c r="E969" s="146" t="str">
        <f>Inputs!E$208</f>
        <v>Average asset life of capital assets delivered in year</v>
      </c>
      <c r="F969" s="147"/>
      <c r="G969" s="147" t="str">
        <f>Inputs!G$208</f>
        <v>years</v>
      </c>
      <c r="H969" s="146"/>
      <c r="I969" s="146"/>
      <c r="J969" s="169">
        <f>Inputs!J$208</f>
        <v>0</v>
      </c>
      <c r="K969" s="169">
        <f>Inputs!K$208</f>
        <v>0</v>
      </c>
      <c r="L969" s="169">
        <f>Inputs!L$208</f>
        <v>0</v>
      </c>
      <c r="M969" s="169">
        <f>Inputs!M$208</f>
        <v>0</v>
      </c>
      <c r="N969" s="169">
        <f>Inputs!N$208</f>
        <v>0</v>
      </c>
      <c r="O969" s="169">
        <f>Inputs!O$208</f>
        <v>0</v>
      </c>
      <c r="P969" s="169">
        <f>Inputs!P$208</f>
        <v>0</v>
      </c>
      <c r="Q969" s="169">
        <f>Inputs!Q$208</f>
        <v>0</v>
      </c>
      <c r="R969" s="169">
        <f>Inputs!R$208</f>
        <v>0</v>
      </c>
      <c r="S969" s="169">
        <f>Inputs!S$208</f>
        <v>0</v>
      </c>
      <c r="T969" s="169">
        <f>Inputs!T$208</f>
        <v>0</v>
      </c>
      <c r="U969" s="169">
        <f>Inputs!U$208</f>
        <v>0</v>
      </c>
      <c r="V969" s="169">
        <f>Inputs!V$208</f>
        <v>0</v>
      </c>
      <c r="W969" s="169">
        <f>Inputs!W$208</f>
        <v>0</v>
      </c>
      <c r="X969" s="169">
        <f>Inputs!X$208</f>
        <v>0</v>
      </c>
      <c r="Y969" s="169">
        <f>Inputs!Y$208</f>
        <v>0</v>
      </c>
      <c r="Z969" s="169">
        <f>Inputs!Z$208</f>
        <v>0</v>
      </c>
      <c r="AA969" s="169">
        <f>Inputs!AA$208</f>
        <v>0</v>
      </c>
      <c r="AB969" s="169">
        <f>Inputs!AB$208</f>
        <v>0</v>
      </c>
      <c r="AC969" s="169">
        <f>Inputs!AC$208</f>
        <v>0</v>
      </c>
      <c r="AD969" s="169">
        <f>Inputs!AD$208</f>
        <v>0</v>
      </c>
      <c r="AE969" s="169">
        <f>Inputs!AE$208</f>
        <v>0</v>
      </c>
      <c r="AF969" s="169">
        <f>Inputs!AF$208</f>
        <v>0</v>
      </c>
      <c r="AG969" s="169">
        <f>Inputs!AG$208</f>
        <v>0</v>
      </c>
      <c r="AH969" s="169">
        <f>Inputs!AH$208</f>
        <v>0</v>
      </c>
      <c r="AI969" s="169">
        <f>Inputs!AI$208</f>
        <v>0</v>
      </c>
      <c r="AJ969" s="169">
        <f>Inputs!AJ$208</f>
        <v>0</v>
      </c>
      <c r="AK969" s="169">
        <f>Inputs!AK$208</f>
        <v>0</v>
      </c>
      <c r="AL969" s="169">
        <f>Inputs!AL$208</f>
        <v>0</v>
      </c>
      <c r="AM969" s="169">
        <f>Inputs!AM$208</f>
        <v>0</v>
      </c>
    </row>
    <row r="970" spans="1:41" outlineLevel="1">
      <c r="E970" s="110" t="s">
        <v>320</v>
      </c>
      <c r="G970" s="69" t="str">
        <f>Inputs!G$54</f>
        <v>£m 2022/23p</v>
      </c>
      <c r="J970" s="296">
        <f t="shared" ref="J970:AM970" si="1057">IFERROR(J968/J969,0)</f>
        <v>0</v>
      </c>
      <c r="K970" s="296">
        <f t="shared" si="1057"/>
        <v>0</v>
      </c>
      <c r="L970" s="296">
        <f t="shared" si="1057"/>
        <v>0</v>
      </c>
      <c r="M970" s="296">
        <f t="shared" si="1057"/>
        <v>0</v>
      </c>
      <c r="N970" s="296">
        <f t="shared" si="1057"/>
        <v>0</v>
      </c>
      <c r="O970" s="296">
        <f t="shared" si="1057"/>
        <v>0</v>
      </c>
      <c r="P970" s="296">
        <f t="shared" si="1057"/>
        <v>0</v>
      </c>
      <c r="Q970" s="296">
        <f t="shared" si="1057"/>
        <v>0</v>
      </c>
      <c r="R970" s="296">
        <f t="shared" si="1057"/>
        <v>0</v>
      </c>
      <c r="S970" s="296">
        <f t="shared" si="1057"/>
        <v>0</v>
      </c>
      <c r="T970" s="296">
        <f t="shared" si="1057"/>
        <v>0</v>
      </c>
      <c r="U970" s="296">
        <f t="shared" si="1057"/>
        <v>0</v>
      </c>
      <c r="V970" s="296">
        <f t="shared" si="1057"/>
        <v>0</v>
      </c>
      <c r="W970" s="296">
        <f t="shared" si="1057"/>
        <v>0</v>
      </c>
      <c r="X970" s="296">
        <f t="shared" si="1057"/>
        <v>0</v>
      </c>
      <c r="Y970" s="296">
        <f t="shared" si="1057"/>
        <v>0</v>
      </c>
      <c r="Z970" s="296">
        <f t="shared" si="1057"/>
        <v>0</v>
      </c>
      <c r="AA970" s="296">
        <f t="shared" si="1057"/>
        <v>0</v>
      </c>
      <c r="AB970" s="296">
        <f t="shared" si="1057"/>
        <v>0</v>
      </c>
      <c r="AC970" s="296">
        <f t="shared" si="1057"/>
        <v>0</v>
      </c>
      <c r="AD970" s="296">
        <f t="shared" si="1057"/>
        <v>0</v>
      </c>
      <c r="AE970" s="296">
        <f t="shared" si="1057"/>
        <v>0</v>
      </c>
      <c r="AF970" s="296">
        <f t="shared" si="1057"/>
        <v>0</v>
      </c>
      <c r="AG970" s="296">
        <f t="shared" si="1057"/>
        <v>0</v>
      </c>
      <c r="AH970" s="296">
        <f t="shared" si="1057"/>
        <v>0</v>
      </c>
      <c r="AI970" s="296">
        <f t="shared" si="1057"/>
        <v>0</v>
      </c>
      <c r="AJ970" s="296">
        <f t="shared" si="1057"/>
        <v>0</v>
      </c>
      <c r="AK970" s="296">
        <f t="shared" si="1057"/>
        <v>0</v>
      </c>
      <c r="AL970" s="296">
        <f t="shared" si="1057"/>
        <v>0</v>
      </c>
      <c r="AM970" s="296">
        <f t="shared" si="1057"/>
        <v>0</v>
      </c>
    </row>
    <row r="971" spans="1:41" outlineLevel="1">
      <c r="G971" s="69"/>
      <c r="J971" s="296"/>
      <c r="K971" s="296"/>
      <c r="L971" s="296"/>
      <c r="M971" s="296"/>
      <c r="N971" s="296"/>
      <c r="O971" s="296"/>
      <c r="P971" s="296"/>
      <c r="Q971" s="296"/>
      <c r="R971" s="296"/>
      <c r="S971" s="296"/>
      <c r="T971" s="296"/>
      <c r="U971" s="296"/>
      <c r="V971" s="296"/>
      <c r="W971" s="296"/>
      <c r="X971" s="296"/>
      <c r="Y971" s="296"/>
      <c r="Z971" s="296"/>
      <c r="AA971" s="296"/>
      <c r="AB971" s="296"/>
      <c r="AC971" s="296"/>
      <c r="AD971" s="296"/>
      <c r="AE971" s="296"/>
      <c r="AF971" s="296"/>
      <c r="AG971" s="296"/>
      <c r="AH971" s="296"/>
      <c r="AI971" s="296"/>
      <c r="AJ971" s="296"/>
      <c r="AK971" s="296"/>
      <c r="AL971" s="296"/>
      <c r="AM971" s="296"/>
    </row>
    <row r="972" spans="1:41" outlineLevel="1">
      <c r="B972" s="157" t="s">
        <v>321</v>
      </c>
      <c r="J972" s="167"/>
      <c r="K972" s="167"/>
      <c r="L972" s="167"/>
      <c r="M972" s="167"/>
      <c r="N972" s="167"/>
      <c r="O972" s="167"/>
      <c r="P972" s="167"/>
      <c r="Q972" s="167"/>
      <c r="R972" s="167"/>
      <c r="S972" s="167"/>
      <c r="T972" s="167"/>
      <c r="U972" s="167"/>
      <c r="V972" s="167"/>
      <c r="W972" s="167"/>
      <c r="X972" s="167"/>
      <c r="Y972" s="167"/>
      <c r="Z972" s="167"/>
      <c r="AA972" s="167"/>
      <c r="AB972" s="167"/>
      <c r="AC972" s="167"/>
      <c r="AD972" s="167"/>
      <c r="AE972" s="167"/>
      <c r="AF972" s="167"/>
      <c r="AG972" s="167"/>
      <c r="AH972" s="167"/>
      <c r="AI972" s="167"/>
      <c r="AJ972" s="167"/>
      <c r="AK972" s="167"/>
      <c r="AL972" s="167"/>
      <c r="AM972" s="167"/>
    </row>
    <row r="973" spans="1:41" outlineLevel="1">
      <c r="J973" s="167"/>
      <c r="K973" s="167"/>
      <c r="L973" s="167"/>
      <c r="M973" s="167"/>
      <c r="N973" s="167"/>
      <c r="O973" s="167"/>
      <c r="P973" s="167"/>
      <c r="Q973" s="167"/>
      <c r="R973" s="167"/>
      <c r="S973" s="167"/>
      <c r="T973" s="167"/>
      <c r="U973" s="167"/>
      <c r="V973" s="167"/>
      <c r="W973" s="167"/>
      <c r="X973" s="167"/>
      <c r="Y973" s="167"/>
      <c r="Z973" s="167"/>
      <c r="AA973" s="167"/>
      <c r="AB973" s="167"/>
      <c r="AC973" s="167"/>
      <c r="AD973" s="167"/>
      <c r="AE973" s="167"/>
      <c r="AF973" s="167"/>
      <c r="AG973" s="167"/>
      <c r="AH973" s="167"/>
      <c r="AI973" s="167"/>
      <c r="AJ973" s="167"/>
      <c r="AK973" s="167"/>
      <c r="AL973" s="167"/>
      <c r="AM973" s="167"/>
    </row>
    <row r="974" spans="1:41" outlineLevel="1">
      <c r="E974" s="110" t="str">
        <f>TEXT("Draw down charge for enhancement capital expenditure in " &amp; F974, 0 )</f>
        <v>Draw down charge for enhancement capital expenditure in 2021</v>
      </c>
      <c r="F974" s="147">
        <f>Inputs!$J$4</f>
        <v>2021</v>
      </c>
      <c r="G974" s="69" t="str">
        <f>Inputs!G$54</f>
        <v>£m 2022/23p</v>
      </c>
      <c r="J974" s="149">
        <f t="shared" ref="J974:AM974" si="1058">IF(J$4&lt;$F974, 0, IF(J$4 &lt; $F974 + INDEX($J969:$AM969, MATCH($F974, $J$4:$AM$4, 0 ) ), 1, 0 ) ) * INDEX($J970:$AM970,MATCH($F974, $J$4:$AM$4, 0) )</f>
        <v>0</v>
      </c>
      <c r="K974" s="149">
        <f t="shared" si="1058"/>
        <v>0</v>
      </c>
      <c r="L974" s="149">
        <f t="shared" si="1058"/>
        <v>0</v>
      </c>
      <c r="M974" s="149">
        <f t="shared" si="1058"/>
        <v>0</v>
      </c>
      <c r="N974" s="149">
        <f t="shared" si="1058"/>
        <v>0</v>
      </c>
      <c r="O974" s="149">
        <f t="shared" si="1058"/>
        <v>0</v>
      </c>
      <c r="P974" s="149">
        <f t="shared" si="1058"/>
        <v>0</v>
      </c>
      <c r="Q974" s="149">
        <f t="shared" si="1058"/>
        <v>0</v>
      </c>
      <c r="R974" s="149">
        <f t="shared" si="1058"/>
        <v>0</v>
      </c>
      <c r="S974" s="149">
        <f t="shared" si="1058"/>
        <v>0</v>
      </c>
      <c r="T974" s="149">
        <f t="shared" si="1058"/>
        <v>0</v>
      </c>
      <c r="U974" s="149">
        <f t="shared" si="1058"/>
        <v>0</v>
      </c>
      <c r="V974" s="149">
        <f t="shared" si="1058"/>
        <v>0</v>
      </c>
      <c r="W974" s="149">
        <f t="shared" si="1058"/>
        <v>0</v>
      </c>
      <c r="X974" s="149">
        <f t="shared" si="1058"/>
        <v>0</v>
      </c>
      <c r="Y974" s="149">
        <f t="shared" si="1058"/>
        <v>0</v>
      </c>
      <c r="Z974" s="149">
        <f t="shared" si="1058"/>
        <v>0</v>
      </c>
      <c r="AA974" s="149">
        <f t="shared" si="1058"/>
        <v>0</v>
      </c>
      <c r="AB974" s="149">
        <f t="shared" si="1058"/>
        <v>0</v>
      </c>
      <c r="AC974" s="149">
        <f t="shared" si="1058"/>
        <v>0</v>
      </c>
      <c r="AD974" s="149">
        <f t="shared" si="1058"/>
        <v>0</v>
      </c>
      <c r="AE974" s="149">
        <f t="shared" si="1058"/>
        <v>0</v>
      </c>
      <c r="AF974" s="149">
        <f t="shared" si="1058"/>
        <v>0</v>
      </c>
      <c r="AG974" s="149">
        <f t="shared" si="1058"/>
        <v>0</v>
      </c>
      <c r="AH974" s="149">
        <f t="shared" si="1058"/>
        <v>0</v>
      </c>
      <c r="AI974" s="149">
        <f t="shared" si="1058"/>
        <v>0</v>
      </c>
      <c r="AJ974" s="149">
        <f t="shared" si="1058"/>
        <v>0</v>
      </c>
      <c r="AK974" s="149">
        <f t="shared" si="1058"/>
        <v>0</v>
      </c>
      <c r="AL974" s="149">
        <f t="shared" si="1058"/>
        <v>0</v>
      </c>
      <c r="AM974" s="149">
        <f t="shared" si="1058"/>
        <v>0</v>
      </c>
    </row>
    <row r="975" spans="1:41" outlineLevel="1">
      <c r="E975" s="110" t="str">
        <f t="shared" ref="E975:E1003" si="1059">TEXT("Draw down charge for enhancement capital expenditure in " &amp; F975, 0 )</f>
        <v>Draw down charge for enhancement capital expenditure in 2022</v>
      </c>
      <c r="F975" s="147">
        <f>Inputs!$K$4</f>
        <v>2022</v>
      </c>
      <c r="G975" s="69" t="str">
        <f>Inputs!G$54</f>
        <v>£m 2022/23p</v>
      </c>
      <c r="J975" s="149">
        <f t="shared" ref="J975:AM975" si="1060">IF(J$4&lt;$F975, 0, IF(J$4 &lt; $F975 + INDEX($J969:$AM969, MATCH($F975, $J$4:$AM$4, 0 ) ), 1, 0 ) ) * INDEX($J970:$AM970,MATCH($F975, $J$4:$AM$4, 0) )</f>
        <v>0</v>
      </c>
      <c r="K975" s="149">
        <f t="shared" si="1060"/>
        <v>0</v>
      </c>
      <c r="L975" s="149">
        <f t="shared" si="1060"/>
        <v>0</v>
      </c>
      <c r="M975" s="149">
        <f t="shared" si="1060"/>
        <v>0</v>
      </c>
      <c r="N975" s="149">
        <f t="shared" si="1060"/>
        <v>0</v>
      </c>
      <c r="O975" s="149">
        <f t="shared" si="1060"/>
        <v>0</v>
      </c>
      <c r="P975" s="149">
        <f t="shared" si="1060"/>
        <v>0</v>
      </c>
      <c r="Q975" s="149">
        <f t="shared" si="1060"/>
        <v>0</v>
      </c>
      <c r="R975" s="149">
        <f t="shared" si="1060"/>
        <v>0</v>
      </c>
      <c r="S975" s="149">
        <f t="shared" si="1060"/>
        <v>0</v>
      </c>
      <c r="T975" s="149">
        <f t="shared" si="1060"/>
        <v>0</v>
      </c>
      <c r="U975" s="149">
        <f t="shared" si="1060"/>
        <v>0</v>
      </c>
      <c r="V975" s="149">
        <f t="shared" si="1060"/>
        <v>0</v>
      </c>
      <c r="W975" s="149">
        <f t="shared" si="1060"/>
        <v>0</v>
      </c>
      <c r="X975" s="149">
        <f t="shared" si="1060"/>
        <v>0</v>
      </c>
      <c r="Y975" s="149">
        <f t="shared" si="1060"/>
        <v>0</v>
      </c>
      <c r="Z975" s="149">
        <f t="shared" si="1060"/>
        <v>0</v>
      </c>
      <c r="AA975" s="149">
        <f t="shared" si="1060"/>
        <v>0</v>
      </c>
      <c r="AB975" s="149">
        <f t="shared" si="1060"/>
        <v>0</v>
      </c>
      <c r="AC975" s="149">
        <f t="shared" si="1060"/>
        <v>0</v>
      </c>
      <c r="AD975" s="149">
        <f t="shared" si="1060"/>
        <v>0</v>
      </c>
      <c r="AE975" s="149">
        <f t="shared" si="1060"/>
        <v>0</v>
      </c>
      <c r="AF975" s="149">
        <f t="shared" si="1060"/>
        <v>0</v>
      </c>
      <c r="AG975" s="149">
        <f t="shared" si="1060"/>
        <v>0</v>
      </c>
      <c r="AH975" s="149">
        <f t="shared" si="1060"/>
        <v>0</v>
      </c>
      <c r="AI975" s="149">
        <f t="shared" si="1060"/>
        <v>0</v>
      </c>
      <c r="AJ975" s="149">
        <f t="shared" si="1060"/>
        <v>0</v>
      </c>
      <c r="AK975" s="149">
        <f t="shared" si="1060"/>
        <v>0</v>
      </c>
      <c r="AL975" s="149">
        <f t="shared" si="1060"/>
        <v>0</v>
      </c>
      <c r="AM975" s="149">
        <f t="shared" si="1060"/>
        <v>0</v>
      </c>
    </row>
    <row r="976" spans="1:41" outlineLevel="1">
      <c r="E976" s="110" t="str">
        <f t="shared" si="1059"/>
        <v>Draw down charge for enhancement capital expenditure in 2023</v>
      </c>
      <c r="F976" s="147">
        <f>Inputs!$L$4</f>
        <v>2023</v>
      </c>
      <c r="G976" s="69" t="str">
        <f>Inputs!G$54</f>
        <v>£m 2022/23p</v>
      </c>
      <c r="J976" s="149">
        <f t="shared" ref="J976:AM976" si="1061">IF(J$4&lt;$F976, 0, IF(J$4 &lt; $F976 + INDEX($J969:$AM969, MATCH($F976, $J$4:$AM$4, 0 ) ), 1, 0 ) ) * INDEX($J970:$AM970,MATCH($F976, $J$4:$AM$4, 0) )</f>
        <v>0</v>
      </c>
      <c r="K976" s="149">
        <f t="shared" si="1061"/>
        <v>0</v>
      </c>
      <c r="L976" s="149">
        <f t="shared" si="1061"/>
        <v>0</v>
      </c>
      <c r="M976" s="149">
        <f t="shared" si="1061"/>
        <v>0</v>
      </c>
      <c r="N976" s="149">
        <f t="shared" si="1061"/>
        <v>0</v>
      </c>
      <c r="O976" s="149">
        <f t="shared" si="1061"/>
        <v>0</v>
      </c>
      <c r="P976" s="149">
        <f t="shared" si="1061"/>
        <v>0</v>
      </c>
      <c r="Q976" s="149">
        <f t="shared" si="1061"/>
        <v>0</v>
      </c>
      <c r="R976" s="149">
        <f t="shared" si="1061"/>
        <v>0</v>
      </c>
      <c r="S976" s="149">
        <f t="shared" si="1061"/>
        <v>0</v>
      </c>
      <c r="T976" s="149">
        <f t="shared" si="1061"/>
        <v>0</v>
      </c>
      <c r="U976" s="149">
        <f t="shared" si="1061"/>
        <v>0</v>
      </c>
      <c r="V976" s="149">
        <f t="shared" si="1061"/>
        <v>0</v>
      </c>
      <c r="W976" s="149">
        <f t="shared" si="1061"/>
        <v>0</v>
      </c>
      <c r="X976" s="149">
        <f t="shared" si="1061"/>
        <v>0</v>
      </c>
      <c r="Y976" s="149">
        <f t="shared" si="1061"/>
        <v>0</v>
      </c>
      <c r="Z976" s="149">
        <f t="shared" si="1061"/>
        <v>0</v>
      </c>
      <c r="AA976" s="149">
        <f t="shared" si="1061"/>
        <v>0</v>
      </c>
      <c r="AB976" s="149">
        <f t="shared" si="1061"/>
        <v>0</v>
      </c>
      <c r="AC976" s="149">
        <f t="shared" si="1061"/>
        <v>0</v>
      </c>
      <c r="AD976" s="149">
        <f t="shared" si="1061"/>
        <v>0</v>
      </c>
      <c r="AE976" s="149">
        <f t="shared" si="1061"/>
        <v>0</v>
      </c>
      <c r="AF976" s="149">
        <f t="shared" si="1061"/>
        <v>0</v>
      </c>
      <c r="AG976" s="149">
        <f t="shared" si="1061"/>
        <v>0</v>
      </c>
      <c r="AH976" s="149">
        <f t="shared" si="1061"/>
        <v>0</v>
      </c>
      <c r="AI976" s="149">
        <f t="shared" si="1061"/>
        <v>0</v>
      </c>
      <c r="AJ976" s="149">
        <f t="shared" si="1061"/>
        <v>0</v>
      </c>
      <c r="AK976" s="149">
        <f t="shared" si="1061"/>
        <v>0</v>
      </c>
      <c r="AL976" s="149">
        <f t="shared" si="1061"/>
        <v>0</v>
      </c>
      <c r="AM976" s="149">
        <f t="shared" si="1061"/>
        <v>0</v>
      </c>
    </row>
    <row r="977" spans="5:39" outlineLevel="1">
      <c r="E977" s="110" t="str">
        <f t="shared" si="1059"/>
        <v>Draw down charge for enhancement capital expenditure in 2024</v>
      </c>
      <c r="F977" s="147">
        <f>Inputs!$M$4</f>
        <v>2024</v>
      </c>
      <c r="G977" s="69" t="str">
        <f>Inputs!G$54</f>
        <v>£m 2022/23p</v>
      </c>
      <c r="J977" s="149">
        <f t="shared" ref="J977:AM977" si="1062">IF(J$4&lt;$F977, 0, IF(J$4 &lt; $F977 + INDEX($J969:$AM969, MATCH($F977, $J$4:$AM$4, 0 ) ), 1, 0 ) ) * INDEX($J970:$AM970,MATCH($F977, $J$4:$AM$4, 0) )</f>
        <v>0</v>
      </c>
      <c r="K977" s="149">
        <f t="shared" si="1062"/>
        <v>0</v>
      </c>
      <c r="L977" s="149">
        <f t="shared" si="1062"/>
        <v>0</v>
      </c>
      <c r="M977" s="149">
        <f t="shared" si="1062"/>
        <v>0</v>
      </c>
      <c r="N977" s="149">
        <f t="shared" si="1062"/>
        <v>0</v>
      </c>
      <c r="O977" s="149">
        <f t="shared" si="1062"/>
        <v>0</v>
      </c>
      <c r="P977" s="149">
        <f t="shared" si="1062"/>
        <v>0</v>
      </c>
      <c r="Q977" s="149">
        <f t="shared" si="1062"/>
        <v>0</v>
      </c>
      <c r="R977" s="149">
        <f t="shared" si="1062"/>
        <v>0</v>
      </c>
      <c r="S977" s="149">
        <f t="shared" si="1062"/>
        <v>0</v>
      </c>
      <c r="T977" s="149">
        <f t="shared" si="1062"/>
        <v>0</v>
      </c>
      <c r="U977" s="149">
        <f t="shared" si="1062"/>
        <v>0</v>
      </c>
      <c r="V977" s="149">
        <f t="shared" si="1062"/>
        <v>0</v>
      </c>
      <c r="W977" s="149">
        <f t="shared" si="1062"/>
        <v>0</v>
      </c>
      <c r="X977" s="149">
        <f t="shared" si="1062"/>
        <v>0</v>
      </c>
      <c r="Y977" s="149">
        <f t="shared" si="1062"/>
        <v>0</v>
      </c>
      <c r="Z977" s="149">
        <f t="shared" si="1062"/>
        <v>0</v>
      </c>
      <c r="AA977" s="149">
        <f t="shared" si="1062"/>
        <v>0</v>
      </c>
      <c r="AB977" s="149">
        <f t="shared" si="1062"/>
        <v>0</v>
      </c>
      <c r="AC977" s="149">
        <f t="shared" si="1062"/>
        <v>0</v>
      </c>
      <c r="AD977" s="149">
        <f t="shared" si="1062"/>
        <v>0</v>
      </c>
      <c r="AE977" s="149">
        <f t="shared" si="1062"/>
        <v>0</v>
      </c>
      <c r="AF977" s="149">
        <f t="shared" si="1062"/>
        <v>0</v>
      </c>
      <c r="AG977" s="149">
        <f t="shared" si="1062"/>
        <v>0</v>
      </c>
      <c r="AH977" s="149">
        <f t="shared" si="1062"/>
        <v>0</v>
      </c>
      <c r="AI977" s="149">
        <f t="shared" si="1062"/>
        <v>0</v>
      </c>
      <c r="AJ977" s="149">
        <f t="shared" si="1062"/>
        <v>0</v>
      </c>
      <c r="AK977" s="149">
        <f t="shared" si="1062"/>
        <v>0</v>
      </c>
      <c r="AL977" s="149">
        <f t="shared" si="1062"/>
        <v>0</v>
      </c>
      <c r="AM977" s="149">
        <f t="shared" si="1062"/>
        <v>0</v>
      </c>
    </row>
    <row r="978" spans="5:39" outlineLevel="1">
      <c r="E978" s="110" t="str">
        <f t="shared" si="1059"/>
        <v>Draw down charge for enhancement capital expenditure in 2025</v>
      </c>
      <c r="F978" s="147">
        <f>Inputs!$N$4</f>
        <v>2025</v>
      </c>
      <c r="G978" s="69" t="str">
        <f>Inputs!G$54</f>
        <v>£m 2022/23p</v>
      </c>
      <c r="J978" s="149">
        <f t="shared" ref="J978:AM978" si="1063">IF(J$4&lt;$F978, 0, IF(J$4 &lt; $F978 + INDEX($J969:$AM969, MATCH($F978, $J$4:$AM$4, 0 ) ), 1, 0 ) ) * INDEX($J970:$AM970,MATCH($F978, $J$4:$AM$4, 0) )</f>
        <v>0</v>
      </c>
      <c r="K978" s="149">
        <f t="shared" si="1063"/>
        <v>0</v>
      </c>
      <c r="L978" s="149">
        <f t="shared" si="1063"/>
        <v>0</v>
      </c>
      <c r="M978" s="149">
        <f t="shared" si="1063"/>
        <v>0</v>
      </c>
      <c r="N978" s="149">
        <f t="shared" si="1063"/>
        <v>0</v>
      </c>
      <c r="O978" s="149">
        <f t="shared" si="1063"/>
        <v>0</v>
      </c>
      <c r="P978" s="149">
        <f t="shared" si="1063"/>
        <v>0</v>
      </c>
      <c r="Q978" s="149">
        <f t="shared" si="1063"/>
        <v>0</v>
      </c>
      <c r="R978" s="149">
        <f t="shared" si="1063"/>
        <v>0</v>
      </c>
      <c r="S978" s="149">
        <f t="shared" si="1063"/>
        <v>0</v>
      </c>
      <c r="T978" s="149">
        <f t="shared" si="1063"/>
        <v>0</v>
      </c>
      <c r="U978" s="149">
        <f t="shared" si="1063"/>
        <v>0</v>
      </c>
      <c r="V978" s="149">
        <f t="shared" si="1063"/>
        <v>0</v>
      </c>
      <c r="W978" s="149">
        <f t="shared" si="1063"/>
        <v>0</v>
      </c>
      <c r="X978" s="149">
        <f t="shared" si="1063"/>
        <v>0</v>
      </c>
      <c r="Y978" s="149">
        <f t="shared" si="1063"/>
        <v>0</v>
      </c>
      <c r="Z978" s="149">
        <f t="shared" si="1063"/>
        <v>0</v>
      </c>
      <c r="AA978" s="149">
        <f t="shared" si="1063"/>
        <v>0</v>
      </c>
      <c r="AB978" s="149">
        <f t="shared" si="1063"/>
        <v>0</v>
      </c>
      <c r="AC978" s="149">
        <f t="shared" si="1063"/>
        <v>0</v>
      </c>
      <c r="AD978" s="149">
        <f t="shared" si="1063"/>
        <v>0</v>
      </c>
      <c r="AE978" s="149">
        <f t="shared" si="1063"/>
        <v>0</v>
      </c>
      <c r="AF978" s="149">
        <f t="shared" si="1063"/>
        <v>0</v>
      </c>
      <c r="AG978" s="149">
        <f t="shared" si="1063"/>
        <v>0</v>
      </c>
      <c r="AH978" s="149">
        <f t="shared" si="1063"/>
        <v>0</v>
      </c>
      <c r="AI978" s="149">
        <f t="shared" si="1063"/>
        <v>0</v>
      </c>
      <c r="AJ978" s="149">
        <f t="shared" si="1063"/>
        <v>0</v>
      </c>
      <c r="AK978" s="149">
        <f t="shared" si="1063"/>
        <v>0</v>
      </c>
      <c r="AL978" s="149">
        <f t="shared" si="1063"/>
        <v>0</v>
      </c>
      <c r="AM978" s="149">
        <f t="shared" si="1063"/>
        <v>0</v>
      </c>
    </row>
    <row r="979" spans="5:39" outlineLevel="1">
      <c r="E979" s="110" t="str">
        <f t="shared" si="1059"/>
        <v>Draw down charge for enhancement capital expenditure in 2026</v>
      </c>
      <c r="F979" s="147">
        <f>Inputs!$O$4</f>
        <v>2026</v>
      </c>
      <c r="G979" s="69" t="str">
        <f>Inputs!G$54</f>
        <v>£m 2022/23p</v>
      </c>
      <c r="J979" s="149">
        <f t="shared" ref="J979:AM979" si="1064">IF(J$4&lt;$F979, 0, IF(J$4 &lt; $F979 + INDEX($J969:$AM969, MATCH($F979, $J$4:$AM$4, 0 ) ), 1, 0 ) ) * INDEX($J970:$AM970,MATCH($F979, $J$4:$AM$4, 0) )</f>
        <v>0</v>
      </c>
      <c r="K979" s="149">
        <f t="shared" si="1064"/>
        <v>0</v>
      </c>
      <c r="L979" s="149">
        <f t="shared" si="1064"/>
        <v>0</v>
      </c>
      <c r="M979" s="149">
        <f t="shared" si="1064"/>
        <v>0</v>
      </c>
      <c r="N979" s="149">
        <f t="shared" si="1064"/>
        <v>0</v>
      </c>
      <c r="O979" s="149">
        <f t="shared" si="1064"/>
        <v>0</v>
      </c>
      <c r="P979" s="149">
        <f t="shared" si="1064"/>
        <v>0</v>
      </c>
      <c r="Q979" s="149">
        <f t="shared" si="1064"/>
        <v>0</v>
      </c>
      <c r="R979" s="149">
        <f t="shared" si="1064"/>
        <v>0</v>
      </c>
      <c r="S979" s="149">
        <f t="shared" si="1064"/>
        <v>0</v>
      </c>
      <c r="T979" s="149">
        <f t="shared" si="1064"/>
        <v>0</v>
      </c>
      <c r="U979" s="149">
        <f t="shared" si="1064"/>
        <v>0</v>
      </c>
      <c r="V979" s="149">
        <f t="shared" si="1064"/>
        <v>0</v>
      </c>
      <c r="W979" s="149">
        <f t="shared" si="1064"/>
        <v>0</v>
      </c>
      <c r="X979" s="149">
        <f t="shared" si="1064"/>
        <v>0</v>
      </c>
      <c r="Y979" s="149">
        <f t="shared" si="1064"/>
        <v>0</v>
      </c>
      <c r="Z979" s="149">
        <f t="shared" si="1064"/>
        <v>0</v>
      </c>
      <c r="AA979" s="149">
        <f t="shared" si="1064"/>
        <v>0</v>
      </c>
      <c r="AB979" s="149">
        <f t="shared" si="1064"/>
        <v>0</v>
      </c>
      <c r="AC979" s="149">
        <f t="shared" si="1064"/>
        <v>0</v>
      </c>
      <c r="AD979" s="149">
        <f t="shared" si="1064"/>
        <v>0</v>
      </c>
      <c r="AE979" s="149">
        <f t="shared" si="1064"/>
        <v>0</v>
      </c>
      <c r="AF979" s="149">
        <f t="shared" si="1064"/>
        <v>0</v>
      </c>
      <c r="AG979" s="149">
        <f t="shared" si="1064"/>
        <v>0</v>
      </c>
      <c r="AH979" s="149">
        <f t="shared" si="1064"/>
        <v>0</v>
      </c>
      <c r="AI979" s="149">
        <f t="shared" si="1064"/>
        <v>0</v>
      </c>
      <c r="AJ979" s="149">
        <f t="shared" si="1064"/>
        <v>0</v>
      </c>
      <c r="AK979" s="149">
        <f t="shared" si="1064"/>
        <v>0</v>
      </c>
      <c r="AL979" s="149">
        <f t="shared" si="1064"/>
        <v>0</v>
      </c>
      <c r="AM979" s="149">
        <f t="shared" si="1064"/>
        <v>0</v>
      </c>
    </row>
    <row r="980" spans="5:39" outlineLevel="1">
      <c r="E980" s="110" t="str">
        <f t="shared" si="1059"/>
        <v>Draw down charge for enhancement capital expenditure in 2027</v>
      </c>
      <c r="F980" s="147">
        <f>Inputs!$P$4</f>
        <v>2027</v>
      </c>
      <c r="G980" s="69" t="str">
        <f>Inputs!G$54</f>
        <v>£m 2022/23p</v>
      </c>
      <c r="J980" s="149">
        <f t="shared" ref="J980:AM980" si="1065">IF(J$4&lt;$F980, 0, IF(J$4 &lt; $F980 + INDEX($J969:$AM969, MATCH($F980, $J$4:$AM$4, 0 ) ), 1, 0 ) ) * INDEX($J970:$AM970,MATCH($F980, $J$4:$AM$4, 0) )</f>
        <v>0</v>
      </c>
      <c r="K980" s="149">
        <f t="shared" si="1065"/>
        <v>0</v>
      </c>
      <c r="L980" s="149">
        <f t="shared" si="1065"/>
        <v>0</v>
      </c>
      <c r="M980" s="149">
        <f t="shared" si="1065"/>
        <v>0</v>
      </c>
      <c r="N980" s="149">
        <f t="shared" si="1065"/>
        <v>0</v>
      </c>
      <c r="O980" s="149">
        <f t="shared" si="1065"/>
        <v>0</v>
      </c>
      <c r="P980" s="149">
        <f t="shared" si="1065"/>
        <v>0</v>
      </c>
      <c r="Q980" s="149">
        <f t="shared" si="1065"/>
        <v>0</v>
      </c>
      <c r="R980" s="149">
        <f t="shared" si="1065"/>
        <v>0</v>
      </c>
      <c r="S980" s="149">
        <f t="shared" si="1065"/>
        <v>0</v>
      </c>
      <c r="T980" s="149">
        <f t="shared" si="1065"/>
        <v>0</v>
      </c>
      <c r="U980" s="149">
        <f t="shared" si="1065"/>
        <v>0</v>
      </c>
      <c r="V980" s="149">
        <f t="shared" si="1065"/>
        <v>0</v>
      </c>
      <c r="W980" s="149">
        <f t="shared" si="1065"/>
        <v>0</v>
      </c>
      <c r="X980" s="149">
        <f t="shared" si="1065"/>
        <v>0</v>
      </c>
      <c r="Y980" s="149">
        <f t="shared" si="1065"/>
        <v>0</v>
      </c>
      <c r="Z980" s="149">
        <f t="shared" si="1065"/>
        <v>0</v>
      </c>
      <c r="AA980" s="149">
        <f t="shared" si="1065"/>
        <v>0</v>
      </c>
      <c r="AB980" s="149">
        <f t="shared" si="1065"/>
        <v>0</v>
      </c>
      <c r="AC980" s="149">
        <f t="shared" si="1065"/>
        <v>0</v>
      </c>
      <c r="AD980" s="149">
        <f t="shared" si="1065"/>
        <v>0</v>
      </c>
      <c r="AE980" s="149">
        <f t="shared" si="1065"/>
        <v>0</v>
      </c>
      <c r="AF980" s="149">
        <f t="shared" si="1065"/>
        <v>0</v>
      </c>
      <c r="AG980" s="149">
        <f t="shared" si="1065"/>
        <v>0</v>
      </c>
      <c r="AH980" s="149">
        <f t="shared" si="1065"/>
        <v>0</v>
      </c>
      <c r="AI980" s="149">
        <f t="shared" si="1065"/>
        <v>0</v>
      </c>
      <c r="AJ980" s="149">
        <f t="shared" si="1065"/>
        <v>0</v>
      </c>
      <c r="AK980" s="149">
        <f t="shared" si="1065"/>
        <v>0</v>
      </c>
      <c r="AL980" s="149">
        <f t="shared" si="1065"/>
        <v>0</v>
      </c>
      <c r="AM980" s="149">
        <f t="shared" si="1065"/>
        <v>0</v>
      </c>
    </row>
    <row r="981" spans="5:39" outlineLevel="1">
      <c r="E981" s="110" t="str">
        <f t="shared" si="1059"/>
        <v>Draw down charge for enhancement capital expenditure in 2028</v>
      </c>
      <c r="F981" s="147">
        <f>Inputs!$Q$4</f>
        <v>2028</v>
      </c>
      <c r="G981" s="69" t="str">
        <f>Inputs!G$54</f>
        <v>£m 2022/23p</v>
      </c>
      <c r="J981" s="149">
        <f t="shared" ref="J981:AM981" si="1066">IF(J$4&lt;$F981, 0, IF(J$4 &lt; $F981 + INDEX($J969:$AM969, MATCH($F981, $J$4:$AM$4, 0 ) ), 1, 0 ) ) * INDEX($J970:$AM970,MATCH($F981, $J$4:$AM$4, 0) )</f>
        <v>0</v>
      </c>
      <c r="K981" s="149">
        <f t="shared" si="1066"/>
        <v>0</v>
      </c>
      <c r="L981" s="149">
        <f t="shared" si="1066"/>
        <v>0</v>
      </c>
      <c r="M981" s="149">
        <f t="shared" si="1066"/>
        <v>0</v>
      </c>
      <c r="N981" s="149">
        <f t="shared" si="1066"/>
        <v>0</v>
      </c>
      <c r="O981" s="149">
        <f t="shared" si="1066"/>
        <v>0</v>
      </c>
      <c r="P981" s="149">
        <f t="shared" si="1066"/>
        <v>0</v>
      </c>
      <c r="Q981" s="149">
        <f t="shared" si="1066"/>
        <v>0</v>
      </c>
      <c r="R981" s="149">
        <f t="shared" si="1066"/>
        <v>0</v>
      </c>
      <c r="S981" s="149">
        <f t="shared" si="1066"/>
        <v>0</v>
      </c>
      <c r="T981" s="149">
        <f t="shared" si="1066"/>
        <v>0</v>
      </c>
      <c r="U981" s="149">
        <f t="shared" si="1066"/>
        <v>0</v>
      </c>
      <c r="V981" s="149">
        <f t="shared" si="1066"/>
        <v>0</v>
      </c>
      <c r="W981" s="149">
        <f t="shared" si="1066"/>
        <v>0</v>
      </c>
      <c r="X981" s="149">
        <f t="shared" si="1066"/>
        <v>0</v>
      </c>
      <c r="Y981" s="149">
        <f t="shared" si="1066"/>
        <v>0</v>
      </c>
      <c r="Z981" s="149">
        <f t="shared" si="1066"/>
        <v>0</v>
      </c>
      <c r="AA981" s="149">
        <f t="shared" si="1066"/>
        <v>0</v>
      </c>
      <c r="AB981" s="149">
        <f t="shared" si="1066"/>
        <v>0</v>
      </c>
      <c r="AC981" s="149">
        <f t="shared" si="1066"/>
        <v>0</v>
      </c>
      <c r="AD981" s="149">
        <f t="shared" si="1066"/>
        <v>0</v>
      </c>
      <c r="AE981" s="149">
        <f t="shared" si="1066"/>
        <v>0</v>
      </c>
      <c r="AF981" s="149">
        <f t="shared" si="1066"/>
        <v>0</v>
      </c>
      <c r="AG981" s="149">
        <f t="shared" si="1066"/>
        <v>0</v>
      </c>
      <c r="AH981" s="149">
        <f t="shared" si="1066"/>
        <v>0</v>
      </c>
      <c r="AI981" s="149">
        <f t="shared" si="1066"/>
        <v>0</v>
      </c>
      <c r="AJ981" s="149">
        <f t="shared" si="1066"/>
        <v>0</v>
      </c>
      <c r="AK981" s="149">
        <f t="shared" si="1066"/>
        <v>0</v>
      </c>
      <c r="AL981" s="149">
        <f t="shared" si="1066"/>
        <v>0</v>
      </c>
      <c r="AM981" s="149">
        <f t="shared" si="1066"/>
        <v>0</v>
      </c>
    </row>
    <row r="982" spans="5:39" outlineLevel="1">
      <c r="E982" s="110" t="str">
        <f t="shared" si="1059"/>
        <v>Draw down charge for enhancement capital expenditure in 2029</v>
      </c>
      <c r="F982" s="147">
        <f>Inputs!$R$4</f>
        <v>2029</v>
      </c>
      <c r="G982" s="69" t="str">
        <f>Inputs!G$54</f>
        <v>£m 2022/23p</v>
      </c>
      <c r="J982" s="149">
        <f t="shared" ref="J982:AM982" si="1067">IF(J$4&lt;$F982, 0, IF(J$4 &lt; $F982 + INDEX($J969:$AM969, MATCH($F982, $J$4:$AM$4, 0 ) ), 1, 0 ) ) * INDEX($J970:$AM970,MATCH($F982, $J$4:$AM$4, 0) )</f>
        <v>0</v>
      </c>
      <c r="K982" s="149">
        <f t="shared" si="1067"/>
        <v>0</v>
      </c>
      <c r="L982" s="149">
        <f t="shared" si="1067"/>
        <v>0</v>
      </c>
      <c r="M982" s="149">
        <f t="shared" si="1067"/>
        <v>0</v>
      </c>
      <c r="N982" s="149">
        <f t="shared" si="1067"/>
        <v>0</v>
      </c>
      <c r="O982" s="149">
        <f t="shared" si="1067"/>
        <v>0</v>
      </c>
      <c r="P982" s="149">
        <f t="shared" si="1067"/>
        <v>0</v>
      </c>
      <c r="Q982" s="149">
        <f t="shared" si="1067"/>
        <v>0</v>
      </c>
      <c r="R982" s="149">
        <f t="shared" si="1067"/>
        <v>0</v>
      </c>
      <c r="S982" s="149">
        <f t="shared" si="1067"/>
        <v>0</v>
      </c>
      <c r="T982" s="149">
        <f t="shared" si="1067"/>
        <v>0</v>
      </c>
      <c r="U982" s="149">
        <f t="shared" si="1067"/>
        <v>0</v>
      </c>
      <c r="V982" s="149">
        <f t="shared" si="1067"/>
        <v>0</v>
      </c>
      <c r="W982" s="149">
        <f t="shared" si="1067"/>
        <v>0</v>
      </c>
      <c r="X982" s="149">
        <f t="shared" si="1067"/>
        <v>0</v>
      </c>
      <c r="Y982" s="149">
        <f t="shared" si="1067"/>
        <v>0</v>
      </c>
      <c r="Z982" s="149">
        <f t="shared" si="1067"/>
        <v>0</v>
      </c>
      <c r="AA982" s="149">
        <f t="shared" si="1067"/>
        <v>0</v>
      </c>
      <c r="AB982" s="149">
        <f t="shared" si="1067"/>
        <v>0</v>
      </c>
      <c r="AC982" s="149">
        <f t="shared" si="1067"/>
        <v>0</v>
      </c>
      <c r="AD982" s="149">
        <f t="shared" si="1067"/>
        <v>0</v>
      </c>
      <c r="AE982" s="149">
        <f t="shared" si="1067"/>
        <v>0</v>
      </c>
      <c r="AF982" s="149">
        <f t="shared" si="1067"/>
        <v>0</v>
      </c>
      <c r="AG982" s="149">
        <f t="shared" si="1067"/>
        <v>0</v>
      </c>
      <c r="AH982" s="149">
        <f t="shared" si="1067"/>
        <v>0</v>
      </c>
      <c r="AI982" s="149">
        <f t="shared" si="1067"/>
        <v>0</v>
      </c>
      <c r="AJ982" s="149">
        <f t="shared" si="1067"/>
        <v>0</v>
      </c>
      <c r="AK982" s="149">
        <f t="shared" si="1067"/>
        <v>0</v>
      </c>
      <c r="AL982" s="149">
        <f t="shared" si="1067"/>
        <v>0</v>
      </c>
      <c r="AM982" s="149">
        <f t="shared" si="1067"/>
        <v>0</v>
      </c>
    </row>
    <row r="983" spans="5:39" outlineLevel="1">
      <c r="E983" s="110" t="str">
        <f t="shared" si="1059"/>
        <v>Draw down charge for enhancement capital expenditure in 2030</v>
      </c>
      <c r="F983" s="147">
        <f>Inputs!$S$4</f>
        <v>2030</v>
      </c>
      <c r="G983" s="69" t="str">
        <f>Inputs!G$54</f>
        <v>£m 2022/23p</v>
      </c>
      <c r="J983" s="149">
        <f t="shared" ref="J983:AM983" si="1068">IF(J$4&lt;$F983, 0, IF(J$4 &lt; $F983 + INDEX($J969:$AM969, MATCH($F983, $J$4:$AM$4, 0 ) ), 1, 0 ) ) * INDEX($J970:$AM970,MATCH($F983, $J$4:$AM$4, 0) )</f>
        <v>0</v>
      </c>
      <c r="K983" s="149">
        <f t="shared" si="1068"/>
        <v>0</v>
      </c>
      <c r="L983" s="149">
        <f t="shared" si="1068"/>
        <v>0</v>
      </c>
      <c r="M983" s="149">
        <f t="shared" si="1068"/>
        <v>0</v>
      </c>
      <c r="N983" s="149">
        <f t="shared" si="1068"/>
        <v>0</v>
      </c>
      <c r="O983" s="149">
        <f t="shared" si="1068"/>
        <v>0</v>
      </c>
      <c r="P983" s="149">
        <f t="shared" si="1068"/>
        <v>0</v>
      </c>
      <c r="Q983" s="149">
        <f t="shared" si="1068"/>
        <v>0</v>
      </c>
      <c r="R983" s="149">
        <f t="shared" si="1068"/>
        <v>0</v>
      </c>
      <c r="S983" s="149">
        <f t="shared" si="1068"/>
        <v>0</v>
      </c>
      <c r="T983" s="149">
        <f t="shared" si="1068"/>
        <v>0</v>
      </c>
      <c r="U983" s="149">
        <f t="shared" si="1068"/>
        <v>0</v>
      </c>
      <c r="V983" s="149">
        <f t="shared" si="1068"/>
        <v>0</v>
      </c>
      <c r="W983" s="149">
        <f t="shared" si="1068"/>
        <v>0</v>
      </c>
      <c r="X983" s="149">
        <f t="shared" si="1068"/>
        <v>0</v>
      </c>
      <c r="Y983" s="149">
        <f t="shared" si="1068"/>
        <v>0</v>
      </c>
      <c r="Z983" s="149">
        <f t="shared" si="1068"/>
        <v>0</v>
      </c>
      <c r="AA983" s="149">
        <f t="shared" si="1068"/>
        <v>0</v>
      </c>
      <c r="AB983" s="149">
        <f t="shared" si="1068"/>
        <v>0</v>
      </c>
      <c r="AC983" s="149">
        <f t="shared" si="1068"/>
        <v>0</v>
      </c>
      <c r="AD983" s="149">
        <f t="shared" si="1068"/>
        <v>0</v>
      </c>
      <c r="AE983" s="149">
        <f t="shared" si="1068"/>
        <v>0</v>
      </c>
      <c r="AF983" s="149">
        <f t="shared" si="1068"/>
        <v>0</v>
      </c>
      <c r="AG983" s="149">
        <f t="shared" si="1068"/>
        <v>0</v>
      </c>
      <c r="AH983" s="149">
        <f t="shared" si="1068"/>
        <v>0</v>
      </c>
      <c r="AI983" s="149">
        <f t="shared" si="1068"/>
        <v>0</v>
      </c>
      <c r="AJ983" s="149">
        <f t="shared" si="1068"/>
        <v>0</v>
      </c>
      <c r="AK983" s="149">
        <f t="shared" si="1068"/>
        <v>0</v>
      </c>
      <c r="AL983" s="149">
        <f t="shared" si="1068"/>
        <v>0</v>
      </c>
      <c r="AM983" s="149">
        <f t="shared" si="1068"/>
        <v>0</v>
      </c>
    </row>
    <row r="984" spans="5:39" outlineLevel="1">
      <c r="E984" s="110" t="str">
        <f t="shared" si="1059"/>
        <v>Draw down charge for enhancement capital expenditure in 2031</v>
      </c>
      <c r="F984" s="147">
        <f>Inputs!$T$4</f>
        <v>2031</v>
      </c>
      <c r="G984" s="69" t="str">
        <f>Inputs!G$54</f>
        <v>£m 2022/23p</v>
      </c>
      <c r="J984" s="149">
        <f t="shared" ref="J984:AM984" si="1069">IF(J$4&lt;$F984, 0, IF(J$4 &lt; $F984 + INDEX($J969:$AM969, MATCH($F984, $J$4:$AM$4, 0 ) ), 1, 0 ) ) * INDEX($J970:$AM970,MATCH($F984, $J$4:$AM$4, 0) )</f>
        <v>0</v>
      </c>
      <c r="K984" s="149">
        <f t="shared" si="1069"/>
        <v>0</v>
      </c>
      <c r="L984" s="149">
        <f t="shared" si="1069"/>
        <v>0</v>
      </c>
      <c r="M984" s="149">
        <f t="shared" si="1069"/>
        <v>0</v>
      </c>
      <c r="N984" s="149">
        <f t="shared" si="1069"/>
        <v>0</v>
      </c>
      <c r="O984" s="149">
        <f t="shared" si="1069"/>
        <v>0</v>
      </c>
      <c r="P984" s="149">
        <f t="shared" si="1069"/>
        <v>0</v>
      </c>
      <c r="Q984" s="149">
        <f t="shared" si="1069"/>
        <v>0</v>
      </c>
      <c r="R984" s="149">
        <f t="shared" si="1069"/>
        <v>0</v>
      </c>
      <c r="S984" s="149">
        <f t="shared" si="1069"/>
        <v>0</v>
      </c>
      <c r="T984" s="149">
        <f t="shared" si="1069"/>
        <v>0</v>
      </c>
      <c r="U984" s="149">
        <f t="shared" si="1069"/>
        <v>0</v>
      </c>
      <c r="V984" s="149">
        <f t="shared" si="1069"/>
        <v>0</v>
      </c>
      <c r="W984" s="149">
        <f t="shared" si="1069"/>
        <v>0</v>
      </c>
      <c r="X984" s="149">
        <f t="shared" si="1069"/>
        <v>0</v>
      </c>
      <c r="Y984" s="149">
        <f t="shared" si="1069"/>
        <v>0</v>
      </c>
      <c r="Z984" s="149">
        <f t="shared" si="1069"/>
        <v>0</v>
      </c>
      <c r="AA984" s="149">
        <f t="shared" si="1069"/>
        <v>0</v>
      </c>
      <c r="AB984" s="149">
        <f t="shared" si="1069"/>
        <v>0</v>
      </c>
      <c r="AC984" s="149">
        <f t="shared" si="1069"/>
        <v>0</v>
      </c>
      <c r="AD984" s="149">
        <f t="shared" si="1069"/>
        <v>0</v>
      </c>
      <c r="AE984" s="149">
        <f t="shared" si="1069"/>
        <v>0</v>
      </c>
      <c r="AF984" s="149">
        <f t="shared" si="1069"/>
        <v>0</v>
      </c>
      <c r="AG984" s="149">
        <f t="shared" si="1069"/>
        <v>0</v>
      </c>
      <c r="AH984" s="149">
        <f t="shared" si="1069"/>
        <v>0</v>
      </c>
      <c r="AI984" s="149">
        <f t="shared" si="1069"/>
        <v>0</v>
      </c>
      <c r="AJ984" s="149">
        <f t="shared" si="1069"/>
        <v>0</v>
      </c>
      <c r="AK984" s="149">
        <f t="shared" si="1069"/>
        <v>0</v>
      </c>
      <c r="AL984" s="149">
        <f t="shared" si="1069"/>
        <v>0</v>
      </c>
      <c r="AM984" s="149">
        <f t="shared" si="1069"/>
        <v>0</v>
      </c>
    </row>
    <row r="985" spans="5:39" outlineLevel="1">
      <c r="E985" s="110" t="str">
        <f t="shared" si="1059"/>
        <v>Draw down charge for enhancement capital expenditure in 2032</v>
      </c>
      <c r="F985" s="147">
        <f>Inputs!$U$4</f>
        <v>2032</v>
      </c>
      <c r="G985" s="69" t="str">
        <f>Inputs!G$54</f>
        <v>£m 2022/23p</v>
      </c>
      <c r="J985" s="149">
        <f t="shared" ref="J985:AM985" si="1070">IF(J$4&lt;$F985, 0, IF(J$4 &lt; $F985 + INDEX($J969:$AM969, MATCH($F985, $J$4:$AM$4, 0 ) ), 1, 0 ) ) * INDEX($J970:$AM970,MATCH($F985, $J$4:$AM$4, 0) )</f>
        <v>0</v>
      </c>
      <c r="K985" s="149">
        <f t="shared" si="1070"/>
        <v>0</v>
      </c>
      <c r="L985" s="149">
        <f t="shared" si="1070"/>
        <v>0</v>
      </c>
      <c r="M985" s="149">
        <f t="shared" si="1070"/>
        <v>0</v>
      </c>
      <c r="N985" s="149">
        <f t="shared" si="1070"/>
        <v>0</v>
      </c>
      <c r="O985" s="149">
        <f t="shared" si="1070"/>
        <v>0</v>
      </c>
      <c r="P985" s="149">
        <f t="shared" si="1070"/>
        <v>0</v>
      </c>
      <c r="Q985" s="149">
        <f t="shared" si="1070"/>
        <v>0</v>
      </c>
      <c r="R985" s="149">
        <f t="shared" si="1070"/>
        <v>0</v>
      </c>
      <c r="S985" s="149">
        <f t="shared" si="1070"/>
        <v>0</v>
      </c>
      <c r="T985" s="149">
        <f t="shared" si="1070"/>
        <v>0</v>
      </c>
      <c r="U985" s="149">
        <f t="shared" si="1070"/>
        <v>0</v>
      </c>
      <c r="V985" s="149">
        <f t="shared" si="1070"/>
        <v>0</v>
      </c>
      <c r="W985" s="149">
        <f t="shared" si="1070"/>
        <v>0</v>
      </c>
      <c r="X985" s="149">
        <f t="shared" si="1070"/>
        <v>0</v>
      </c>
      <c r="Y985" s="149">
        <f t="shared" si="1070"/>
        <v>0</v>
      </c>
      <c r="Z985" s="149">
        <f t="shared" si="1070"/>
        <v>0</v>
      </c>
      <c r="AA985" s="149">
        <f t="shared" si="1070"/>
        <v>0</v>
      </c>
      <c r="AB985" s="149">
        <f t="shared" si="1070"/>
        <v>0</v>
      </c>
      <c r="AC985" s="149">
        <f t="shared" si="1070"/>
        <v>0</v>
      </c>
      <c r="AD985" s="149">
        <f t="shared" si="1070"/>
        <v>0</v>
      </c>
      <c r="AE985" s="149">
        <f t="shared" si="1070"/>
        <v>0</v>
      </c>
      <c r="AF985" s="149">
        <f t="shared" si="1070"/>
        <v>0</v>
      </c>
      <c r="AG985" s="149">
        <f t="shared" si="1070"/>
        <v>0</v>
      </c>
      <c r="AH985" s="149">
        <f t="shared" si="1070"/>
        <v>0</v>
      </c>
      <c r="AI985" s="149">
        <f t="shared" si="1070"/>
        <v>0</v>
      </c>
      <c r="AJ985" s="149">
        <f t="shared" si="1070"/>
        <v>0</v>
      </c>
      <c r="AK985" s="149">
        <f t="shared" si="1070"/>
        <v>0</v>
      </c>
      <c r="AL985" s="149">
        <f t="shared" si="1070"/>
        <v>0</v>
      </c>
      <c r="AM985" s="149">
        <f t="shared" si="1070"/>
        <v>0</v>
      </c>
    </row>
    <row r="986" spans="5:39" outlineLevel="1">
      <c r="E986" s="110" t="str">
        <f t="shared" si="1059"/>
        <v>Draw down charge for enhancement capital expenditure in 2033</v>
      </c>
      <c r="F986" s="147">
        <f>Inputs!$V$4</f>
        <v>2033</v>
      </c>
      <c r="G986" s="69" t="str">
        <f>Inputs!G$54</f>
        <v>£m 2022/23p</v>
      </c>
      <c r="J986" s="149">
        <f t="shared" ref="J986:AM986" si="1071">IF(J$4&lt;$F986, 0, IF(J$4 &lt; $F986 + INDEX($J969:$AM969, MATCH($F986, $J$4:$AM$4, 0 ) ), 1, 0 ) ) * INDEX($J970:$AM970,MATCH($F986, $J$4:$AM$4, 0) )</f>
        <v>0</v>
      </c>
      <c r="K986" s="149">
        <f t="shared" si="1071"/>
        <v>0</v>
      </c>
      <c r="L986" s="149">
        <f t="shared" si="1071"/>
        <v>0</v>
      </c>
      <c r="M986" s="149">
        <f t="shared" si="1071"/>
        <v>0</v>
      </c>
      <c r="N986" s="149">
        <f t="shared" si="1071"/>
        <v>0</v>
      </c>
      <c r="O986" s="149">
        <f t="shared" si="1071"/>
        <v>0</v>
      </c>
      <c r="P986" s="149">
        <f t="shared" si="1071"/>
        <v>0</v>
      </c>
      <c r="Q986" s="149">
        <f t="shared" si="1071"/>
        <v>0</v>
      </c>
      <c r="R986" s="149">
        <f t="shared" si="1071"/>
        <v>0</v>
      </c>
      <c r="S986" s="149">
        <f t="shared" si="1071"/>
        <v>0</v>
      </c>
      <c r="T986" s="149">
        <f t="shared" si="1071"/>
        <v>0</v>
      </c>
      <c r="U986" s="149">
        <f t="shared" si="1071"/>
        <v>0</v>
      </c>
      <c r="V986" s="149">
        <f t="shared" si="1071"/>
        <v>0</v>
      </c>
      <c r="W986" s="149">
        <f t="shared" si="1071"/>
        <v>0</v>
      </c>
      <c r="X986" s="149">
        <f t="shared" si="1071"/>
        <v>0</v>
      </c>
      <c r="Y986" s="149">
        <f t="shared" si="1071"/>
        <v>0</v>
      </c>
      <c r="Z986" s="149">
        <f t="shared" si="1071"/>
        <v>0</v>
      </c>
      <c r="AA986" s="149">
        <f t="shared" si="1071"/>
        <v>0</v>
      </c>
      <c r="AB986" s="149">
        <f t="shared" si="1071"/>
        <v>0</v>
      </c>
      <c r="AC986" s="149">
        <f t="shared" si="1071"/>
        <v>0</v>
      </c>
      <c r="AD986" s="149">
        <f t="shared" si="1071"/>
        <v>0</v>
      </c>
      <c r="AE986" s="149">
        <f t="shared" si="1071"/>
        <v>0</v>
      </c>
      <c r="AF986" s="149">
        <f t="shared" si="1071"/>
        <v>0</v>
      </c>
      <c r="AG986" s="149">
        <f t="shared" si="1071"/>
        <v>0</v>
      </c>
      <c r="AH986" s="149">
        <f t="shared" si="1071"/>
        <v>0</v>
      </c>
      <c r="AI986" s="149">
        <f t="shared" si="1071"/>
        <v>0</v>
      </c>
      <c r="AJ986" s="149">
        <f t="shared" si="1071"/>
        <v>0</v>
      </c>
      <c r="AK986" s="149">
        <f t="shared" si="1071"/>
        <v>0</v>
      </c>
      <c r="AL986" s="149">
        <f t="shared" si="1071"/>
        <v>0</v>
      </c>
      <c r="AM986" s="149">
        <f t="shared" si="1071"/>
        <v>0</v>
      </c>
    </row>
    <row r="987" spans="5:39" outlineLevel="1">
      <c r="E987" s="110" t="str">
        <f t="shared" si="1059"/>
        <v>Draw down charge for enhancement capital expenditure in 2034</v>
      </c>
      <c r="F987" s="147">
        <f>Inputs!$W$4</f>
        <v>2034</v>
      </c>
      <c r="G987" s="69" t="str">
        <f>Inputs!G$54</f>
        <v>£m 2022/23p</v>
      </c>
      <c r="J987" s="149">
        <f t="shared" ref="J987:AM987" si="1072">IF(J$4&lt;$F987, 0, IF(J$4 &lt; $F987 + INDEX($J969:$AM969, MATCH($F987, $J$4:$AM$4, 0 ) ), 1, 0 ) ) * INDEX($J970:$AM970,MATCH($F987, $J$4:$AM$4, 0) )</f>
        <v>0</v>
      </c>
      <c r="K987" s="149">
        <f t="shared" si="1072"/>
        <v>0</v>
      </c>
      <c r="L987" s="149">
        <f t="shared" si="1072"/>
        <v>0</v>
      </c>
      <c r="M987" s="149">
        <f t="shared" si="1072"/>
        <v>0</v>
      </c>
      <c r="N987" s="149">
        <f t="shared" si="1072"/>
        <v>0</v>
      </c>
      <c r="O987" s="149">
        <f t="shared" si="1072"/>
        <v>0</v>
      </c>
      <c r="P987" s="149">
        <f t="shared" si="1072"/>
        <v>0</v>
      </c>
      <c r="Q987" s="149">
        <f t="shared" si="1072"/>
        <v>0</v>
      </c>
      <c r="R987" s="149">
        <f t="shared" si="1072"/>
        <v>0</v>
      </c>
      <c r="S987" s="149">
        <f t="shared" si="1072"/>
        <v>0</v>
      </c>
      <c r="T987" s="149">
        <f t="shared" si="1072"/>
        <v>0</v>
      </c>
      <c r="U987" s="149">
        <f t="shared" si="1072"/>
        <v>0</v>
      </c>
      <c r="V987" s="149">
        <f t="shared" si="1072"/>
        <v>0</v>
      </c>
      <c r="W987" s="149">
        <f t="shared" si="1072"/>
        <v>0</v>
      </c>
      <c r="X987" s="149">
        <f t="shared" si="1072"/>
        <v>0</v>
      </c>
      <c r="Y987" s="149">
        <f t="shared" si="1072"/>
        <v>0</v>
      </c>
      <c r="Z987" s="149">
        <f t="shared" si="1072"/>
        <v>0</v>
      </c>
      <c r="AA987" s="149">
        <f t="shared" si="1072"/>
        <v>0</v>
      </c>
      <c r="AB987" s="149">
        <f t="shared" si="1072"/>
        <v>0</v>
      </c>
      <c r="AC987" s="149">
        <f t="shared" si="1072"/>
        <v>0</v>
      </c>
      <c r="AD987" s="149">
        <f t="shared" si="1072"/>
        <v>0</v>
      </c>
      <c r="AE987" s="149">
        <f t="shared" si="1072"/>
        <v>0</v>
      </c>
      <c r="AF987" s="149">
        <f t="shared" si="1072"/>
        <v>0</v>
      </c>
      <c r="AG987" s="149">
        <f t="shared" si="1072"/>
        <v>0</v>
      </c>
      <c r="AH987" s="149">
        <f t="shared" si="1072"/>
        <v>0</v>
      </c>
      <c r="AI987" s="149">
        <f t="shared" si="1072"/>
        <v>0</v>
      </c>
      <c r="AJ987" s="149">
        <f t="shared" si="1072"/>
        <v>0</v>
      </c>
      <c r="AK987" s="149">
        <f t="shared" si="1072"/>
        <v>0</v>
      </c>
      <c r="AL987" s="149">
        <f t="shared" si="1072"/>
        <v>0</v>
      </c>
      <c r="AM987" s="149">
        <f t="shared" si="1072"/>
        <v>0</v>
      </c>
    </row>
    <row r="988" spans="5:39" outlineLevel="1">
      <c r="E988" s="110" t="str">
        <f t="shared" si="1059"/>
        <v>Draw down charge for enhancement capital expenditure in 2035</v>
      </c>
      <c r="F988" s="147">
        <f>Inputs!$X$4</f>
        <v>2035</v>
      </c>
      <c r="G988" s="69" t="str">
        <f>Inputs!G$54</f>
        <v>£m 2022/23p</v>
      </c>
      <c r="J988" s="149">
        <f t="shared" ref="J988:AM988" si="1073">IF(J$4&lt;$F988, 0, IF(J$4 &lt; $F988 + INDEX($J969:$AM969, MATCH($F988, $J$4:$AM$4, 0 ) ), 1, 0 ) ) * INDEX($J970:$AM970,MATCH($F988, $J$4:$AM$4, 0) )</f>
        <v>0</v>
      </c>
      <c r="K988" s="149">
        <f t="shared" si="1073"/>
        <v>0</v>
      </c>
      <c r="L988" s="149">
        <f t="shared" si="1073"/>
        <v>0</v>
      </c>
      <c r="M988" s="149">
        <f t="shared" si="1073"/>
        <v>0</v>
      </c>
      <c r="N988" s="149">
        <f t="shared" si="1073"/>
        <v>0</v>
      </c>
      <c r="O988" s="149">
        <f t="shared" si="1073"/>
        <v>0</v>
      </c>
      <c r="P988" s="149">
        <f t="shared" si="1073"/>
        <v>0</v>
      </c>
      <c r="Q988" s="149">
        <f t="shared" si="1073"/>
        <v>0</v>
      </c>
      <c r="R988" s="149">
        <f t="shared" si="1073"/>
        <v>0</v>
      </c>
      <c r="S988" s="149">
        <f t="shared" si="1073"/>
        <v>0</v>
      </c>
      <c r="T988" s="149">
        <f t="shared" si="1073"/>
        <v>0</v>
      </c>
      <c r="U988" s="149">
        <f t="shared" si="1073"/>
        <v>0</v>
      </c>
      <c r="V988" s="149">
        <f t="shared" si="1073"/>
        <v>0</v>
      </c>
      <c r="W988" s="149">
        <f t="shared" si="1073"/>
        <v>0</v>
      </c>
      <c r="X988" s="149">
        <f t="shared" si="1073"/>
        <v>0</v>
      </c>
      <c r="Y988" s="149">
        <f t="shared" si="1073"/>
        <v>0</v>
      </c>
      <c r="Z988" s="149">
        <f t="shared" si="1073"/>
        <v>0</v>
      </c>
      <c r="AA988" s="149">
        <f t="shared" si="1073"/>
        <v>0</v>
      </c>
      <c r="AB988" s="149">
        <f t="shared" si="1073"/>
        <v>0</v>
      </c>
      <c r="AC988" s="149">
        <f t="shared" si="1073"/>
        <v>0</v>
      </c>
      <c r="AD988" s="149">
        <f t="shared" si="1073"/>
        <v>0</v>
      </c>
      <c r="AE988" s="149">
        <f t="shared" si="1073"/>
        <v>0</v>
      </c>
      <c r="AF988" s="149">
        <f t="shared" si="1073"/>
        <v>0</v>
      </c>
      <c r="AG988" s="149">
        <f t="shared" si="1073"/>
        <v>0</v>
      </c>
      <c r="AH988" s="149">
        <f t="shared" si="1073"/>
        <v>0</v>
      </c>
      <c r="AI988" s="149">
        <f t="shared" si="1073"/>
        <v>0</v>
      </c>
      <c r="AJ988" s="149">
        <f t="shared" si="1073"/>
        <v>0</v>
      </c>
      <c r="AK988" s="149">
        <f t="shared" si="1073"/>
        <v>0</v>
      </c>
      <c r="AL988" s="149">
        <f t="shared" si="1073"/>
        <v>0</v>
      </c>
      <c r="AM988" s="149">
        <f t="shared" si="1073"/>
        <v>0</v>
      </c>
    </row>
    <row r="989" spans="5:39" outlineLevel="1">
      <c r="E989" s="110" t="str">
        <f t="shared" si="1059"/>
        <v>Draw down charge for enhancement capital expenditure in 2036</v>
      </c>
      <c r="F989" s="147">
        <f>Inputs!$Y$4</f>
        <v>2036</v>
      </c>
      <c r="G989" s="69" t="str">
        <f>Inputs!G$54</f>
        <v>£m 2022/23p</v>
      </c>
      <c r="J989" s="149">
        <f t="shared" ref="J989:AM989" si="1074">IF(J$4&lt;$F989, 0, IF(J$4 &lt; $F989 + INDEX($J969:$AM969, MATCH($F989, $J$4:$AM$4, 0 ) ), 1, 0 ) ) * INDEX($J970:$AM970,MATCH($F989, $J$4:$AM$4, 0) )</f>
        <v>0</v>
      </c>
      <c r="K989" s="149">
        <f t="shared" si="1074"/>
        <v>0</v>
      </c>
      <c r="L989" s="149">
        <f t="shared" si="1074"/>
        <v>0</v>
      </c>
      <c r="M989" s="149">
        <f t="shared" si="1074"/>
        <v>0</v>
      </c>
      <c r="N989" s="149">
        <f t="shared" si="1074"/>
        <v>0</v>
      </c>
      <c r="O989" s="149">
        <f t="shared" si="1074"/>
        <v>0</v>
      </c>
      <c r="P989" s="149">
        <f t="shared" si="1074"/>
        <v>0</v>
      </c>
      <c r="Q989" s="149">
        <f t="shared" si="1074"/>
        <v>0</v>
      </c>
      <c r="R989" s="149">
        <f t="shared" si="1074"/>
        <v>0</v>
      </c>
      <c r="S989" s="149">
        <f t="shared" si="1074"/>
        <v>0</v>
      </c>
      <c r="T989" s="149">
        <f t="shared" si="1074"/>
        <v>0</v>
      </c>
      <c r="U989" s="149">
        <f t="shared" si="1074"/>
        <v>0</v>
      </c>
      <c r="V989" s="149">
        <f t="shared" si="1074"/>
        <v>0</v>
      </c>
      <c r="W989" s="149">
        <f t="shared" si="1074"/>
        <v>0</v>
      </c>
      <c r="X989" s="149">
        <f t="shared" si="1074"/>
        <v>0</v>
      </c>
      <c r="Y989" s="149">
        <f t="shared" si="1074"/>
        <v>0</v>
      </c>
      <c r="Z989" s="149">
        <f t="shared" si="1074"/>
        <v>0</v>
      </c>
      <c r="AA989" s="149">
        <f t="shared" si="1074"/>
        <v>0</v>
      </c>
      <c r="AB989" s="149">
        <f t="shared" si="1074"/>
        <v>0</v>
      </c>
      <c r="AC989" s="149">
        <f t="shared" si="1074"/>
        <v>0</v>
      </c>
      <c r="AD989" s="149">
        <f t="shared" si="1074"/>
        <v>0</v>
      </c>
      <c r="AE989" s="149">
        <f t="shared" si="1074"/>
        <v>0</v>
      </c>
      <c r="AF989" s="149">
        <f t="shared" si="1074"/>
        <v>0</v>
      </c>
      <c r="AG989" s="149">
        <f t="shared" si="1074"/>
        <v>0</v>
      </c>
      <c r="AH989" s="149">
        <f t="shared" si="1074"/>
        <v>0</v>
      </c>
      <c r="AI989" s="149">
        <f t="shared" si="1074"/>
        <v>0</v>
      </c>
      <c r="AJ989" s="149">
        <f t="shared" si="1074"/>
        <v>0</v>
      </c>
      <c r="AK989" s="149">
        <f t="shared" si="1074"/>
        <v>0</v>
      </c>
      <c r="AL989" s="149">
        <f t="shared" si="1074"/>
        <v>0</v>
      </c>
      <c r="AM989" s="149">
        <f t="shared" si="1074"/>
        <v>0</v>
      </c>
    </row>
    <row r="990" spans="5:39" outlineLevel="1">
      <c r="E990" s="110" t="str">
        <f t="shared" si="1059"/>
        <v>Draw down charge for enhancement capital expenditure in 2037</v>
      </c>
      <c r="F990" s="147">
        <f>Inputs!$Z$4</f>
        <v>2037</v>
      </c>
      <c r="G990" s="69" t="str">
        <f>Inputs!G$54</f>
        <v>£m 2022/23p</v>
      </c>
      <c r="J990" s="149">
        <f t="shared" ref="J990:AM990" si="1075">IF(J$4&lt;$F990, 0, IF(J$4 &lt; $F990 + INDEX($J969:$AM969, MATCH($F990, $J$4:$AM$4, 0 ) ), 1, 0 ) ) * INDEX($J970:$AM970,MATCH($F990, $J$4:$AM$4, 0) )</f>
        <v>0</v>
      </c>
      <c r="K990" s="149">
        <f t="shared" si="1075"/>
        <v>0</v>
      </c>
      <c r="L990" s="149">
        <f t="shared" si="1075"/>
        <v>0</v>
      </c>
      <c r="M990" s="149">
        <f t="shared" si="1075"/>
        <v>0</v>
      </c>
      <c r="N990" s="149">
        <f t="shared" si="1075"/>
        <v>0</v>
      </c>
      <c r="O990" s="149">
        <f t="shared" si="1075"/>
        <v>0</v>
      </c>
      <c r="P990" s="149">
        <f t="shared" si="1075"/>
        <v>0</v>
      </c>
      <c r="Q990" s="149">
        <f t="shared" si="1075"/>
        <v>0</v>
      </c>
      <c r="R990" s="149">
        <f t="shared" si="1075"/>
        <v>0</v>
      </c>
      <c r="S990" s="149">
        <f t="shared" si="1075"/>
        <v>0</v>
      </c>
      <c r="T990" s="149">
        <f t="shared" si="1075"/>
        <v>0</v>
      </c>
      <c r="U990" s="149">
        <f t="shared" si="1075"/>
        <v>0</v>
      </c>
      <c r="V990" s="149">
        <f t="shared" si="1075"/>
        <v>0</v>
      </c>
      <c r="W990" s="149">
        <f t="shared" si="1075"/>
        <v>0</v>
      </c>
      <c r="X990" s="149">
        <f t="shared" si="1075"/>
        <v>0</v>
      </c>
      <c r="Y990" s="149">
        <f t="shared" si="1075"/>
        <v>0</v>
      </c>
      <c r="Z990" s="149">
        <f t="shared" si="1075"/>
        <v>0</v>
      </c>
      <c r="AA990" s="149">
        <f t="shared" si="1075"/>
        <v>0</v>
      </c>
      <c r="AB990" s="149">
        <f t="shared" si="1075"/>
        <v>0</v>
      </c>
      <c r="AC990" s="149">
        <f t="shared" si="1075"/>
        <v>0</v>
      </c>
      <c r="AD990" s="149">
        <f t="shared" si="1075"/>
        <v>0</v>
      </c>
      <c r="AE990" s="149">
        <f t="shared" si="1075"/>
        <v>0</v>
      </c>
      <c r="AF990" s="149">
        <f t="shared" si="1075"/>
        <v>0</v>
      </c>
      <c r="AG990" s="149">
        <f t="shared" si="1075"/>
        <v>0</v>
      </c>
      <c r="AH990" s="149">
        <f t="shared" si="1075"/>
        <v>0</v>
      </c>
      <c r="AI990" s="149">
        <f t="shared" si="1075"/>
        <v>0</v>
      </c>
      <c r="AJ990" s="149">
        <f t="shared" si="1075"/>
        <v>0</v>
      </c>
      <c r="AK990" s="149">
        <f t="shared" si="1075"/>
        <v>0</v>
      </c>
      <c r="AL990" s="149">
        <f t="shared" si="1075"/>
        <v>0</v>
      </c>
      <c r="AM990" s="149">
        <f t="shared" si="1075"/>
        <v>0</v>
      </c>
    </row>
    <row r="991" spans="5:39" outlineLevel="1">
      <c r="E991" s="110" t="str">
        <f t="shared" si="1059"/>
        <v>Draw down charge for enhancement capital expenditure in 2038</v>
      </c>
      <c r="F991" s="147">
        <f>Inputs!$AA$4</f>
        <v>2038</v>
      </c>
      <c r="G991" s="69" t="str">
        <f>Inputs!G$54</f>
        <v>£m 2022/23p</v>
      </c>
      <c r="J991" s="149">
        <f t="shared" ref="J991:AM991" si="1076">IF(J$4&lt;$F991, 0, IF(J$4 &lt; $F991 + INDEX($J969:$AM969, MATCH($F991, $J$4:$AM$4, 0 ) ), 1, 0 ) ) * INDEX($J970:$AM970,MATCH($F991, $J$4:$AM$4, 0) )</f>
        <v>0</v>
      </c>
      <c r="K991" s="149">
        <f t="shared" si="1076"/>
        <v>0</v>
      </c>
      <c r="L991" s="149">
        <f t="shared" si="1076"/>
        <v>0</v>
      </c>
      <c r="M991" s="149">
        <f t="shared" si="1076"/>
        <v>0</v>
      </c>
      <c r="N991" s="149">
        <f t="shared" si="1076"/>
        <v>0</v>
      </c>
      <c r="O991" s="149">
        <f t="shared" si="1076"/>
        <v>0</v>
      </c>
      <c r="P991" s="149">
        <f t="shared" si="1076"/>
        <v>0</v>
      </c>
      <c r="Q991" s="149">
        <f t="shared" si="1076"/>
        <v>0</v>
      </c>
      <c r="R991" s="149">
        <f t="shared" si="1076"/>
        <v>0</v>
      </c>
      <c r="S991" s="149">
        <f t="shared" si="1076"/>
        <v>0</v>
      </c>
      <c r="T991" s="149">
        <f t="shared" si="1076"/>
        <v>0</v>
      </c>
      <c r="U991" s="149">
        <f t="shared" si="1076"/>
        <v>0</v>
      </c>
      <c r="V991" s="149">
        <f t="shared" si="1076"/>
        <v>0</v>
      </c>
      <c r="W991" s="149">
        <f t="shared" si="1076"/>
        <v>0</v>
      </c>
      <c r="X991" s="149">
        <f t="shared" si="1076"/>
        <v>0</v>
      </c>
      <c r="Y991" s="149">
        <f t="shared" si="1076"/>
        <v>0</v>
      </c>
      <c r="Z991" s="149">
        <f t="shared" si="1076"/>
        <v>0</v>
      </c>
      <c r="AA991" s="149">
        <f t="shared" si="1076"/>
        <v>0</v>
      </c>
      <c r="AB991" s="149">
        <f t="shared" si="1076"/>
        <v>0</v>
      </c>
      <c r="AC991" s="149">
        <f t="shared" si="1076"/>
        <v>0</v>
      </c>
      <c r="AD991" s="149">
        <f t="shared" si="1076"/>
        <v>0</v>
      </c>
      <c r="AE991" s="149">
        <f t="shared" si="1076"/>
        <v>0</v>
      </c>
      <c r="AF991" s="149">
        <f t="shared" si="1076"/>
        <v>0</v>
      </c>
      <c r="AG991" s="149">
        <f t="shared" si="1076"/>
        <v>0</v>
      </c>
      <c r="AH991" s="149">
        <f t="shared" si="1076"/>
        <v>0</v>
      </c>
      <c r="AI991" s="149">
        <f t="shared" si="1076"/>
        <v>0</v>
      </c>
      <c r="AJ991" s="149">
        <f t="shared" si="1076"/>
        <v>0</v>
      </c>
      <c r="AK991" s="149">
        <f t="shared" si="1076"/>
        <v>0</v>
      </c>
      <c r="AL991" s="149">
        <f t="shared" si="1076"/>
        <v>0</v>
      </c>
      <c r="AM991" s="149">
        <f t="shared" si="1076"/>
        <v>0</v>
      </c>
    </row>
    <row r="992" spans="5:39" outlineLevel="1">
      <c r="E992" s="110" t="str">
        <f t="shared" si="1059"/>
        <v>Draw down charge for enhancement capital expenditure in 2039</v>
      </c>
      <c r="F992" s="147">
        <f>Inputs!$AB$4</f>
        <v>2039</v>
      </c>
      <c r="G992" s="69" t="str">
        <f>Inputs!G$54</f>
        <v>£m 2022/23p</v>
      </c>
      <c r="J992" s="149">
        <f t="shared" ref="J992:AM992" si="1077">IF(J$4&lt;$F992, 0, IF(J$4 &lt; $F992 + INDEX($J969:$AM969, MATCH($F992, $J$4:$AM$4, 0 ) ), 1, 0 ) ) * INDEX($J970:$AM970,MATCH($F992, $J$4:$AM$4, 0) )</f>
        <v>0</v>
      </c>
      <c r="K992" s="149">
        <f t="shared" si="1077"/>
        <v>0</v>
      </c>
      <c r="L992" s="149">
        <f t="shared" si="1077"/>
        <v>0</v>
      </c>
      <c r="M992" s="149">
        <f t="shared" si="1077"/>
        <v>0</v>
      </c>
      <c r="N992" s="149">
        <f t="shared" si="1077"/>
        <v>0</v>
      </c>
      <c r="O992" s="149">
        <f t="shared" si="1077"/>
        <v>0</v>
      </c>
      <c r="P992" s="149">
        <f t="shared" si="1077"/>
        <v>0</v>
      </c>
      <c r="Q992" s="149">
        <f t="shared" si="1077"/>
        <v>0</v>
      </c>
      <c r="R992" s="149">
        <f t="shared" si="1077"/>
        <v>0</v>
      </c>
      <c r="S992" s="149">
        <f t="shared" si="1077"/>
        <v>0</v>
      </c>
      <c r="T992" s="149">
        <f t="shared" si="1077"/>
        <v>0</v>
      </c>
      <c r="U992" s="149">
        <f t="shared" si="1077"/>
        <v>0</v>
      </c>
      <c r="V992" s="149">
        <f t="shared" si="1077"/>
        <v>0</v>
      </c>
      <c r="W992" s="149">
        <f t="shared" si="1077"/>
        <v>0</v>
      </c>
      <c r="X992" s="149">
        <f t="shared" si="1077"/>
        <v>0</v>
      </c>
      <c r="Y992" s="149">
        <f t="shared" si="1077"/>
        <v>0</v>
      </c>
      <c r="Z992" s="149">
        <f t="shared" si="1077"/>
        <v>0</v>
      </c>
      <c r="AA992" s="149">
        <f t="shared" si="1077"/>
        <v>0</v>
      </c>
      <c r="AB992" s="149">
        <f t="shared" si="1077"/>
        <v>0</v>
      </c>
      <c r="AC992" s="149">
        <f t="shared" si="1077"/>
        <v>0</v>
      </c>
      <c r="AD992" s="149">
        <f t="shared" si="1077"/>
        <v>0</v>
      </c>
      <c r="AE992" s="149">
        <f t="shared" si="1077"/>
        <v>0</v>
      </c>
      <c r="AF992" s="149">
        <f t="shared" si="1077"/>
        <v>0</v>
      </c>
      <c r="AG992" s="149">
        <f t="shared" si="1077"/>
        <v>0</v>
      </c>
      <c r="AH992" s="149">
        <f t="shared" si="1077"/>
        <v>0</v>
      </c>
      <c r="AI992" s="149">
        <f t="shared" si="1077"/>
        <v>0</v>
      </c>
      <c r="AJ992" s="149">
        <f t="shared" si="1077"/>
        <v>0</v>
      </c>
      <c r="AK992" s="149">
        <f t="shared" si="1077"/>
        <v>0</v>
      </c>
      <c r="AL992" s="149">
        <f t="shared" si="1077"/>
        <v>0</v>
      </c>
      <c r="AM992" s="149">
        <f t="shared" si="1077"/>
        <v>0</v>
      </c>
    </row>
    <row r="993" spans="2:39" outlineLevel="1">
      <c r="E993" s="110" t="str">
        <f t="shared" si="1059"/>
        <v>Draw down charge for enhancement capital expenditure in 2040</v>
      </c>
      <c r="F993" s="147">
        <f>Inputs!$AC$4</f>
        <v>2040</v>
      </c>
      <c r="G993" s="69" t="str">
        <f>Inputs!G$54</f>
        <v>£m 2022/23p</v>
      </c>
      <c r="J993" s="149">
        <f t="shared" ref="J993:AM993" si="1078">IF(J$4&lt;$F993, 0, IF(J$4 &lt; $F993 + INDEX($J969:$AM969, MATCH($F993, $J$4:$AM$4, 0 ) ), 1, 0 ) ) * INDEX($J970:$AM970,MATCH($F993, $J$4:$AM$4, 0) )</f>
        <v>0</v>
      </c>
      <c r="K993" s="149">
        <f t="shared" si="1078"/>
        <v>0</v>
      </c>
      <c r="L993" s="149">
        <f t="shared" si="1078"/>
        <v>0</v>
      </c>
      <c r="M993" s="149">
        <f t="shared" si="1078"/>
        <v>0</v>
      </c>
      <c r="N993" s="149">
        <f t="shared" si="1078"/>
        <v>0</v>
      </c>
      <c r="O993" s="149">
        <f t="shared" si="1078"/>
        <v>0</v>
      </c>
      <c r="P993" s="149">
        <f t="shared" si="1078"/>
        <v>0</v>
      </c>
      <c r="Q993" s="149">
        <f t="shared" si="1078"/>
        <v>0</v>
      </c>
      <c r="R993" s="149">
        <f t="shared" si="1078"/>
        <v>0</v>
      </c>
      <c r="S993" s="149">
        <f t="shared" si="1078"/>
        <v>0</v>
      </c>
      <c r="T993" s="149">
        <f t="shared" si="1078"/>
        <v>0</v>
      </c>
      <c r="U993" s="149">
        <f t="shared" si="1078"/>
        <v>0</v>
      </c>
      <c r="V993" s="149">
        <f t="shared" si="1078"/>
        <v>0</v>
      </c>
      <c r="W993" s="149">
        <f t="shared" si="1078"/>
        <v>0</v>
      </c>
      <c r="X993" s="149">
        <f t="shared" si="1078"/>
        <v>0</v>
      </c>
      <c r="Y993" s="149">
        <f t="shared" si="1078"/>
        <v>0</v>
      </c>
      <c r="Z993" s="149">
        <f t="shared" si="1078"/>
        <v>0</v>
      </c>
      <c r="AA993" s="149">
        <f t="shared" si="1078"/>
        <v>0</v>
      </c>
      <c r="AB993" s="149">
        <f t="shared" si="1078"/>
        <v>0</v>
      </c>
      <c r="AC993" s="149">
        <f t="shared" si="1078"/>
        <v>0</v>
      </c>
      <c r="AD993" s="149">
        <f t="shared" si="1078"/>
        <v>0</v>
      </c>
      <c r="AE993" s="149">
        <f t="shared" si="1078"/>
        <v>0</v>
      </c>
      <c r="AF993" s="149">
        <f t="shared" si="1078"/>
        <v>0</v>
      </c>
      <c r="AG993" s="149">
        <f t="shared" si="1078"/>
        <v>0</v>
      </c>
      <c r="AH993" s="149">
        <f t="shared" si="1078"/>
        <v>0</v>
      </c>
      <c r="AI993" s="149">
        <f t="shared" si="1078"/>
        <v>0</v>
      </c>
      <c r="AJ993" s="149">
        <f t="shared" si="1078"/>
        <v>0</v>
      </c>
      <c r="AK993" s="149">
        <f t="shared" si="1078"/>
        <v>0</v>
      </c>
      <c r="AL993" s="149">
        <f t="shared" si="1078"/>
        <v>0</v>
      </c>
      <c r="AM993" s="149">
        <f t="shared" si="1078"/>
        <v>0</v>
      </c>
    </row>
    <row r="994" spans="2:39" outlineLevel="1">
      <c r="E994" s="110" t="str">
        <f t="shared" si="1059"/>
        <v>Draw down charge for enhancement capital expenditure in 2041</v>
      </c>
      <c r="F994" s="147">
        <f>Inputs!$AD$4</f>
        <v>2041</v>
      </c>
      <c r="G994" s="69" t="str">
        <f>Inputs!G$54</f>
        <v>£m 2022/23p</v>
      </c>
      <c r="J994" s="149">
        <f t="shared" ref="J994:AM994" si="1079">IF(J$4&lt;$F994, 0, IF(J$4 &lt; $F994 + INDEX($J969:$AM969, MATCH($F994, $J$4:$AM$4, 0 ) ), 1, 0 ) ) * INDEX($J970:$AM970,MATCH($F994, $J$4:$AM$4, 0) )</f>
        <v>0</v>
      </c>
      <c r="K994" s="149">
        <f t="shared" si="1079"/>
        <v>0</v>
      </c>
      <c r="L994" s="149">
        <f t="shared" si="1079"/>
        <v>0</v>
      </c>
      <c r="M994" s="149">
        <f t="shared" si="1079"/>
        <v>0</v>
      </c>
      <c r="N994" s="149">
        <f t="shared" si="1079"/>
        <v>0</v>
      </c>
      <c r="O994" s="149">
        <f t="shared" si="1079"/>
        <v>0</v>
      </c>
      <c r="P994" s="149">
        <f t="shared" si="1079"/>
        <v>0</v>
      </c>
      <c r="Q994" s="149">
        <f t="shared" si="1079"/>
        <v>0</v>
      </c>
      <c r="R994" s="149">
        <f t="shared" si="1079"/>
        <v>0</v>
      </c>
      <c r="S994" s="149">
        <f t="shared" si="1079"/>
        <v>0</v>
      </c>
      <c r="T994" s="149">
        <f t="shared" si="1079"/>
        <v>0</v>
      </c>
      <c r="U994" s="149">
        <f t="shared" si="1079"/>
        <v>0</v>
      </c>
      <c r="V994" s="149">
        <f t="shared" si="1079"/>
        <v>0</v>
      </c>
      <c r="W994" s="149">
        <f t="shared" si="1079"/>
        <v>0</v>
      </c>
      <c r="X994" s="149">
        <f t="shared" si="1079"/>
        <v>0</v>
      </c>
      <c r="Y994" s="149">
        <f t="shared" si="1079"/>
        <v>0</v>
      </c>
      <c r="Z994" s="149">
        <f t="shared" si="1079"/>
        <v>0</v>
      </c>
      <c r="AA994" s="149">
        <f t="shared" si="1079"/>
        <v>0</v>
      </c>
      <c r="AB994" s="149">
        <f t="shared" si="1079"/>
        <v>0</v>
      </c>
      <c r="AC994" s="149">
        <f t="shared" si="1079"/>
        <v>0</v>
      </c>
      <c r="AD994" s="149">
        <f t="shared" si="1079"/>
        <v>0</v>
      </c>
      <c r="AE994" s="149">
        <f t="shared" si="1079"/>
        <v>0</v>
      </c>
      <c r="AF994" s="149">
        <f t="shared" si="1079"/>
        <v>0</v>
      </c>
      <c r="AG994" s="149">
        <f t="shared" si="1079"/>
        <v>0</v>
      </c>
      <c r="AH994" s="149">
        <f t="shared" si="1079"/>
        <v>0</v>
      </c>
      <c r="AI994" s="149">
        <f t="shared" si="1079"/>
        <v>0</v>
      </c>
      <c r="AJ994" s="149">
        <f t="shared" si="1079"/>
        <v>0</v>
      </c>
      <c r="AK994" s="149">
        <f t="shared" si="1079"/>
        <v>0</v>
      </c>
      <c r="AL994" s="149">
        <f t="shared" si="1079"/>
        <v>0</v>
      </c>
      <c r="AM994" s="149">
        <f t="shared" si="1079"/>
        <v>0</v>
      </c>
    </row>
    <row r="995" spans="2:39" outlineLevel="1">
      <c r="E995" s="110" t="str">
        <f t="shared" si="1059"/>
        <v>Draw down charge for enhancement capital expenditure in 2042</v>
      </c>
      <c r="F995" s="147">
        <f>Inputs!$AE$4</f>
        <v>2042</v>
      </c>
      <c r="G995" s="69" t="str">
        <f>Inputs!G$54</f>
        <v>£m 2022/23p</v>
      </c>
      <c r="J995" s="149">
        <f t="shared" ref="J995:AM995" si="1080">IF(J$4&lt;$F995, 0, IF(J$4 &lt; $F995 + INDEX($J969:$AM969, MATCH($F995, $J$4:$AM$4, 0 ) ), 1, 0 ) ) * INDEX($J970:$AM970,MATCH($F995, $J$4:$AM$4, 0) )</f>
        <v>0</v>
      </c>
      <c r="K995" s="149">
        <f t="shared" si="1080"/>
        <v>0</v>
      </c>
      <c r="L995" s="149">
        <f t="shared" si="1080"/>
        <v>0</v>
      </c>
      <c r="M995" s="149">
        <f t="shared" si="1080"/>
        <v>0</v>
      </c>
      <c r="N995" s="149">
        <f t="shared" si="1080"/>
        <v>0</v>
      </c>
      <c r="O995" s="149">
        <f t="shared" si="1080"/>
        <v>0</v>
      </c>
      <c r="P995" s="149">
        <f t="shared" si="1080"/>
        <v>0</v>
      </c>
      <c r="Q995" s="149">
        <f t="shared" si="1080"/>
        <v>0</v>
      </c>
      <c r="R995" s="149">
        <f t="shared" si="1080"/>
        <v>0</v>
      </c>
      <c r="S995" s="149">
        <f t="shared" si="1080"/>
        <v>0</v>
      </c>
      <c r="T995" s="149">
        <f t="shared" si="1080"/>
        <v>0</v>
      </c>
      <c r="U995" s="149">
        <f t="shared" si="1080"/>
        <v>0</v>
      </c>
      <c r="V995" s="149">
        <f t="shared" si="1080"/>
        <v>0</v>
      </c>
      <c r="W995" s="149">
        <f t="shared" si="1080"/>
        <v>0</v>
      </c>
      <c r="X995" s="149">
        <f t="shared" si="1080"/>
        <v>0</v>
      </c>
      <c r="Y995" s="149">
        <f t="shared" si="1080"/>
        <v>0</v>
      </c>
      <c r="Z995" s="149">
        <f t="shared" si="1080"/>
        <v>0</v>
      </c>
      <c r="AA995" s="149">
        <f t="shared" si="1080"/>
        <v>0</v>
      </c>
      <c r="AB995" s="149">
        <f t="shared" si="1080"/>
        <v>0</v>
      </c>
      <c r="AC995" s="149">
        <f t="shared" si="1080"/>
        <v>0</v>
      </c>
      <c r="AD995" s="149">
        <f t="shared" si="1080"/>
        <v>0</v>
      </c>
      <c r="AE995" s="149">
        <f t="shared" si="1080"/>
        <v>0</v>
      </c>
      <c r="AF995" s="149">
        <f t="shared" si="1080"/>
        <v>0</v>
      </c>
      <c r="AG995" s="149">
        <f t="shared" si="1080"/>
        <v>0</v>
      </c>
      <c r="AH995" s="149">
        <f t="shared" si="1080"/>
        <v>0</v>
      </c>
      <c r="AI995" s="149">
        <f t="shared" si="1080"/>
        <v>0</v>
      </c>
      <c r="AJ995" s="149">
        <f t="shared" si="1080"/>
        <v>0</v>
      </c>
      <c r="AK995" s="149">
        <f t="shared" si="1080"/>
        <v>0</v>
      </c>
      <c r="AL995" s="149">
        <f t="shared" si="1080"/>
        <v>0</v>
      </c>
      <c r="AM995" s="149">
        <f t="shared" si="1080"/>
        <v>0</v>
      </c>
    </row>
    <row r="996" spans="2:39" outlineLevel="1">
      <c r="E996" s="110" t="str">
        <f t="shared" si="1059"/>
        <v>Draw down charge for enhancement capital expenditure in 2043</v>
      </c>
      <c r="F996" s="147">
        <f>Inputs!$AF$4</f>
        <v>2043</v>
      </c>
      <c r="G996" s="69" t="str">
        <f>Inputs!G$54</f>
        <v>£m 2022/23p</v>
      </c>
      <c r="J996" s="149">
        <f t="shared" ref="J996:AM996" si="1081">IF(J$4&lt;$F996, 0, IF(J$4 &lt; $F996 + INDEX($J969:$AM969, MATCH($F996, $J$4:$AM$4, 0 ) ), 1, 0 ) ) * INDEX($J970:$AM970,MATCH($F996, $J$4:$AM$4, 0) )</f>
        <v>0</v>
      </c>
      <c r="K996" s="149">
        <f t="shared" si="1081"/>
        <v>0</v>
      </c>
      <c r="L996" s="149">
        <f t="shared" si="1081"/>
        <v>0</v>
      </c>
      <c r="M996" s="149">
        <f t="shared" si="1081"/>
        <v>0</v>
      </c>
      <c r="N996" s="149">
        <f t="shared" si="1081"/>
        <v>0</v>
      </c>
      <c r="O996" s="149">
        <f t="shared" si="1081"/>
        <v>0</v>
      </c>
      <c r="P996" s="149">
        <f t="shared" si="1081"/>
        <v>0</v>
      </c>
      <c r="Q996" s="149">
        <f t="shared" si="1081"/>
        <v>0</v>
      </c>
      <c r="R996" s="149">
        <f t="shared" si="1081"/>
        <v>0</v>
      </c>
      <c r="S996" s="149">
        <f t="shared" si="1081"/>
        <v>0</v>
      </c>
      <c r="T996" s="149">
        <f t="shared" si="1081"/>
        <v>0</v>
      </c>
      <c r="U996" s="149">
        <f t="shared" si="1081"/>
        <v>0</v>
      </c>
      <c r="V996" s="149">
        <f t="shared" si="1081"/>
        <v>0</v>
      </c>
      <c r="W996" s="149">
        <f t="shared" si="1081"/>
        <v>0</v>
      </c>
      <c r="X996" s="149">
        <f t="shared" si="1081"/>
        <v>0</v>
      </c>
      <c r="Y996" s="149">
        <f t="shared" si="1081"/>
        <v>0</v>
      </c>
      <c r="Z996" s="149">
        <f t="shared" si="1081"/>
        <v>0</v>
      </c>
      <c r="AA996" s="149">
        <f t="shared" si="1081"/>
        <v>0</v>
      </c>
      <c r="AB996" s="149">
        <f t="shared" si="1081"/>
        <v>0</v>
      </c>
      <c r="AC996" s="149">
        <f t="shared" si="1081"/>
        <v>0</v>
      </c>
      <c r="AD996" s="149">
        <f t="shared" si="1081"/>
        <v>0</v>
      </c>
      <c r="AE996" s="149">
        <f t="shared" si="1081"/>
        <v>0</v>
      </c>
      <c r="AF996" s="149">
        <f t="shared" si="1081"/>
        <v>0</v>
      </c>
      <c r="AG996" s="149">
        <f t="shared" si="1081"/>
        <v>0</v>
      </c>
      <c r="AH996" s="149">
        <f t="shared" si="1081"/>
        <v>0</v>
      </c>
      <c r="AI996" s="149">
        <f t="shared" si="1081"/>
        <v>0</v>
      </c>
      <c r="AJ996" s="149">
        <f t="shared" si="1081"/>
        <v>0</v>
      </c>
      <c r="AK996" s="149">
        <f t="shared" si="1081"/>
        <v>0</v>
      </c>
      <c r="AL996" s="149">
        <f t="shared" si="1081"/>
        <v>0</v>
      </c>
      <c r="AM996" s="149">
        <f t="shared" si="1081"/>
        <v>0</v>
      </c>
    </row>
    <row r="997" spans="2:39" outlineLevel="1">
      <c r="E997" s="110" t="str">
        <f t="shared" si="1059"/>
        <v>Draw down charge for enhancement capital expenditure in 2044</v>
      </c>
      <c r="F997" s="147">
        <f>Inputs!$AG$4</f>
        <v>2044</v>
      </c>
      <c r="G997" s="69" t="str">
        <f>Inputs!G$54</f>
        <v>£m 2022/23p</v>
      </c>
      <c r="J997" s="149">
        <f t="shared" ref="J997:AM997" si="1082">IF(J$4&lt;$F997, 0, IF(J$4 &lt; $F997 + INDEX($J969:$AM969, MATCH($F997, $J$4:$AM$4, 0 ) ), 1, 0 ) ) * INDEX($J970:$AM970,MATCH($F997, $J$4:$AM$4, 0) )</f>
        <v>0</v>
      </c>
      <c r="K997" s="149">
        <f t="shared" si="1082"/>
        <v>0</v>
      </c>
      <c r="L997" s="149">
        <f t="shared" si="1082"/>
        <v>0</v>
      </c>
      <c r="M997" s="149">
        <f t="shared" si="1082"/>
        <v>0</v>
      </c>
      <c r="N997" s="149">
        <f t="shared" si="1082"/>
        <v>0</v>
      </c>
      <c r="O997" s="149">
        <f t="shared" si="1082"/>
        <v>0</v>
      </c>
      <c r="P997" s="149">
        <f t="shared" si="1082"/>
        <v>0</v>
      </c>
      <c r="Q997" s="149">
        <f t="shared" si="1082"/>
        <v>0</v>
      </c>
      <c r="R997" s="149">
        <f t="shared" si="1082"/>
        <v>0</v>
      </c>
      <c r="S997" s="149">
        <f t="shared" si="1082"/>
        <v>0</v>
      </c>
      <c r="T997" s="149">
        <f t="shared" si="1082"/>
        <v>0</v>
      </c>
      <c r="U997" s="149">
        <f t="shared" si="1082"/>
        <v>0</v>
      </c>
      <c r="V997" s="149">
        <f t="shared" si="1082"/>
        <v>0</v>
      </c>
      <c r="W997" s="149">
        <f t="shared" si="1082"/>
        <v>0</v>
      </c>
      <c r="X997" s="149">
        <f t="shared" si="1082"/>
        <v>0</v>
      </c>
      <c r="Y997" s="149">
        <f t="shared" si="1082"/>
        <v>0</v>
      </c>
      <c r="Z997" s="149">
        <f t="shared" si="1082"/>
        <v>0</v>
      </c>
      <c r="AA997" s="149">
        <f t="shared" si="1082"/>
        <v>0</v>
      </c>
      <c r="AB997" s="149">
        <f t="shared" si="1082"/>
        <v>0</v>
      </c>
      <c r="AC997" s="149">
        <f t="shared" si="1082"/>
        <v>0</v>
      </c>
      <c r="AD997" s="149">
        <f t="shared" si="1082"/>
        <v>0</v>
      </c>
      <c r="AE997" s="149">
        <f t="shared" si="1082"/>
        <v>0</v>
      </c>
      <c r="AF997" s="149">
        <f t="shared" si="1082"/>
        <v>0</v>
      </c>
      <c r="AG997" s="149">
        <f t="shared" si="1082"/>
        <v>0</v>
      </c>
      <c r="AH997" s="149">
        <f t="shared" si="1082"/>
        <v>0</v>
      </c>
      <c r="AI997" s="149">
        <f t="shared" si="1082"/>
        <v>0</v>
      </c>
      <c r="AJ997" s="149">
        <f t="shared" si="1082"/>
        <v>0</v>
      </c>
      <c r="AK997" s="149">
        <f t="shared" si="1082"/>
        <v>0</v>
      </c>
      <c r="AL997" s="149">
        <f t="shared" si="1082"/>
        <v>0</v>
      </c>
      <c r="AM997" s="149">
        <f t="shared" si="1082"/>
        <v>0</v>
      </c>
    </row>
    <row r="998" spans="2:39" outlineLevel="1">
      <c r="E998" s="110" t="str">
        <f t="shared" si="1059"/>
        <v>Draw down charge for enhancement capital expenditure in 2045</v>
      </c>
      <c r="F998" s="147">
        <f>Inputs!$AH$4</f>
        <v>2045</v>
      </c>
      <c r="G998" s="69" t="str">
        <f>Inputs!G$54</f>
        <v>£m 2022/23p</v>
      </c>
      <c r="J998" s="149">
        <f t="shared" ref="J998:AM998" si="1083">IF(J$4&lt;$F998, 0, IF(J$4 &lt; $F998 + INDEX($J969:$AM969, MATCH($F998, $J$4:$AM$4, 0 ) ), 1, 0 ) ) * INDEX($J970:$AM970,MATCH($F998, $J$4:$AM$4, 0) )</f>
        <v>0</v>
      </c>
      <c r="K998" s="149">
        <f t="shared" si="1083"/>
        <v>0</v>
      </c>
      <c r="L998" s="149">
        <f t="shared" si="1083"/>
        <v>0</v>
      </c>
      <c r="M998" s="149">
        <f t="shared" si="1083"/>
        <v>0</v>
      </c>
      <c r="N998" s="149">
        <f t="shared" si="1083"/>
        <v>0</v>
      </c>
      <c r="O998" s="149">
        <f t="shared" si="1083"/>
        <v>0</v>
      </c>
      <c r="P998" s="149">
        <f t="shared" si="1083"/>
        <v>0</v>
      </c>
      <c r="Q998" s="149">
        <f t="shared" si="1083"/>
        <v>0</v>
      </c>
      <c r="R998" s="149">
        <f t="shared" si="1083"/>
        <v>0</v>
      </c>
      <c r="S998" s="149">
        <f t="shared" si="1083"/>
        <v>0</v>
      </c>
      <c r="T998" s="149">
        <f t="shared" si="1083"/>
        <v>0</v>
      </c>
      <c r="U998" s="149">
        <f t="shared" si="1083"/>
        <v>0</v>
      </c>
      <c r="V998" s="149">
        <f t="shared" si="1083"/>
        <v>0</v>
      </c>
      <c r="W998" s="149">
        <f t="shared" si="1083"/>
        <v>0</v>
      </c>
      <c r="X998" s="149">
        <f t="shared" si="1083"/>
        <v>0</v>
      </c>
      <c r="Y998" s="149">
        <f t="shared" si="1083"/>
        <v>0</v>
      </c>
      <c r="Z998" s="149">
        <f t="shared" si="1083"/>
        <v>0</v>
      </c>
      <c r="AA998" s="149">
        <f t="shared" si="1083"/>
        <v>0</v>
      </c>
      <c r="AB998" s="149">
        <f t="shared" si="1083"/>
        <v>0</v>
      </c>
      <c r="AC998" s="149">
        <f t="shared" si="1083"/>
        <v>0</v>
      </c>
      <c r="AD998" s="149">
        <f t="shared" si="1083"/>
        <v>0</v>
      </c>
      <c r="AE998" s="149">
        <f t="shared" si="1083"/>
        <v>0</v>
      </c>
      <c r="AF998" s="149">
        <f t="shared" si="1083"/>
        <v>0</v>
      </c>
      <c r="AG998" s="149">
        <f t="shared" si="1083"/>
        <v>0</v>
      </c>
      <c r="AH998" s="149">
        <f t="shared" si="1083"/>
        <v>0</v>
      </c>
      <c r="AI998" s="149">
        <f t="shared" si="1083"/>
        <v>0</v>
      </c>
      <c r="AJ998" s="149">
        <f t="shared" si="1083"/>
        <v>0</v>
      </c>
      <c r="AK998" s="149">
        <f t="shared" si="1083"/>
        <v>0</v>
      </c>
      <c r="AL998" s="149">
        <f t="shared" si="1083"/>
        <v>0</v>
      </c>
      <c r="AM998" s="149">
        <f t="shared" si="1083"/>
        <v>0</v>
      </c>
    </row>
    <row r="999" spans="2:39" outlineLevel="1">
      <c r="E999" s="110" t="str">
        <f t="shared" si="1059"/>
        <v>Draw down charge for enhancement capital expenditure in 2046</v>
      </c>
      <c r="F999" s="147">
        <f>Inputs!$AI$4</f>
        <v>2046</v>
      </c>
      <c r="G999" s="69" t="str">
        <f>Inputs!G$54</f>
        <v>£m 2022/23p</v>
      </c>
      <c r="J999" s="149">
        <f t="shared" ref="J999:AM999" si="1084">IF(J$4&lt;$F999, 0, IF(J$4 &lt; $F999 + INDEX($J969:$AM969, MATCH($F999, $J$4:$AM$4, 0 ) ), 1, 0 ) ) * INDEX($J970:$AM970,MATCH($F999, $J$4:$AM$4, 0) )</f>
        <v>0</v>
      </c>
      <c r="K999" s="149">
        <f t="shared" si="1084"/>
        <v>0</v>
      </c>
      <c r="L999" s="149">
        <f t="shared" si="1084"/>
        <v>0</v>
      </c>
      <c r="M999" s="149">
        <f t="shared" si="1084"/>
        <v>0</v>
      </c>
      <c r="N999" s="149">
        <f t="shared" si="1084"/>
        <v>0</v>
      </c>
      <c r="O999" s="149">
        <f t="shared" si="1084"/>
        <v>0</v>
      </c>
      <c r="P999" s="149">
        <f t="shared" si="1084"/>
        <v>0</v>
      </c>
      <c r="Q999" s="149">
        <f t="shared" si="1084"/>
        <v>0</v>
      </c>
      <c r="R999" s="149">
        <f t="shared" si="1084"/>
        <v>0</v>
      </c>
      <c r="S999" s="149">
        <f t="shared" si="1084"/>
        <v>0</v>
      </c>
      <c r="T999" s="149">
        <f t="shared" si="1084"/>
        <v>0</v>
      </c>
      <c r="U999" s="149">
        <f t="shared" si="1084"/>
        <v>0</v>
      </c>
      <c r="V999" s="149">
        <f t="shared" si="1084"/>
        <v>0</v>
      </c>
      <c r="W999" s="149">
        <f t="shared" si="1084"/>
        <v>0</v>
      </c>
      <c r="X999" s="149">
        <f t="shared" si="1084"/>
        <v>0</v>
      </c>
      <c r="Y999" s="149">
        <f t="shared" si="1084"/>
        <v>0</v>
      </c>
      <c r="Z999" s="149">
        <f t="shared" si="1084"/>
        <v>0</v>
      </c>
      <c r="AA999" s="149">
        <f t="shared" si="1084"/>
        <v>0</v>
      </c>
      <c r="AB999" s="149">
        <f t="shared" si="1084"/>
        <v>0</v>
      </c>
      <c r="AC999" s="149">
        <f t="shared" si="1084"/>
        <v>0</v>
      </c>
      <c r="AD999" s="149">
        <f t="shared" si="1084"/>
        <v>0</v>
      </c>
      <c r="AE999" s="149">
        <f t="shared" si="1084"/>
        <v>0</v>
      </c>
      <c r="AF999" s="149">
        <f t="shared" si="1084"/>
        <v>0</v>
      </c>
      <c r="AG999" s="149">
        <f t="shared" si="1084"/>
        <v>0</v>
      </c>
      <c r="AH999" s="149">
        <f t="shared" si="1084"/>
        <v>0</v>
      </c>
      <c r="AI999" s="149">
        <f t="shared" si="1084"/>
        <v>0</v>
      </c>
      <c r="AJ999" s="149">
        <f t="shared" si="1084"/>
        <v>0</v>
      </c>
      <c r="AK999" s="149">
        <f t="shared" si="1084"/>
        <v>0</v>
      </c>
      <c r="AL999" s="149">
        <f t="shared" si="1084"/>
        <v>0</v>
      </c>
      <c r="AM999" s="149">
        <f t="shared" si="1084"/>
        <v>0</v>
      </c>
    </row>
    <row r="1000" spans="2:39" outlineLevel="1">
      <c r="E1000" s="110" t="str">
        <f t="shared" si="1059"/>
        <v>Draw down charge for enhancement capital expenditure in 2047</v>
      </c>
      <c r="F1000" s="147">
        <f>Inputs!$AJ$4</f>
        <v>2047</v>
      </c>
      <c r="G1000" s="69" t="str">
        <f>Inputs!G$54</f>
        <v>£m 2022/23p</v>
      </c>
      <c r="J1000" s="149">
        <f t="shared" ref="J1000:AM1000" si="1085">IF(J$4&lt;$F1000, 0, IF(J$4 &lt; $F1000 + INDEX($J969:$AM969, MATCH($F1000, $J$4:$AM$4, 0 ) ), 1, 0 ) ) * INDEX($J970:$AM970,MATCH($F1000, $J$4:$AM$4, 0) )</f>
        <v>0</v>
      </c>
      <c r="K1000" s="149">
        <f t="shared" si="1085"/>
        <v>0</v>
      </c>
      <c r="L1000" s="149">
        <f t="shared" si="1085"/>
        <v>0</v>
      </c>
      <c r="M1000" s="149">
        <f t="shared" si="1085"/>
        <v>0</v>
      </c>
      <c r="N1000" s="149">
        <f t="shared" si="1085"/>
        <v>0</v>
      </c>
      <c r="O1000" s="149">
        <f t="shared" si="1085"/>
        <v>0</v>
      </c>
      <c r="P1000" s="149">
        <f t="shared" si="1085"/>
        <v>0</v>
      </c>
      <c r="Q1000" s="149">
        <f t="shared" si="1085"/>
        <v>0</v>
      </c>
      <c r="R1000" s="149">
        <f t="shared" si="1085"/>
        <v>0</v>
      </c>
      <c r="S1000" s="149">
        <f t="shared" si="1085"/>
        <v>0</v>
      </c>
      <c r="T1000" s="149">
        <f t="shared" si="1085"/>
        <v>0</v>
      </c>
      <c r="U1000" s="149">
        <f t="shared" si="1085"/>
        <v>0</v>
      </c>
      <c r="V1000" s="149">
        <f t="shared" si="1085"/>
        <v>0</v>
      </c>
      <c r="W1000" s="149">
        <f t="shared" si="1085"/>
        <v>0</v>
      </c>
      <c r="X1000" s="149">
        <f t="shared" si="1085"/>
        <v>0</v>
      </c>
      <c r="Y1000" s="149">
        <f t="shared" si="1085"/>
        <v>0</v>
      </c>
      <c r="Z1000" s="149">
        <f t="shared" si="1085"/>
        <v>0</v>
      </c>
      <c r="AA1000" s="149">
        <f t="shared" si="1085"/>
        <v>0</v>
      </c>
      <c r="AB1000" s="149">
        <f t="shared" si="1085"/>
        <v>0</v>
      </c>
      <c r="AC1000" s="149">
        <f t="shared" si="1085"/>
        <v>0</v>
      </c>
      <c r="AD1000" s="149">
        <f t="shared" si="1085"/>
        <v>0</v>
      </c>
      <c r="AE1000" s="149">
        <f t="shared" si="1085"/>
        <v>0</v>
      </c>
      <c r="AF1000" s="149">
        <f t="shared" si="1085"/>
        <v>0</v>
      </c>
      <c r="AG1000" s="149">
        <f t="shared" si="1085"/>
        <v>0</v>
      </c>
      <c r="AH1000" s="149">
        <f t="shared" si="1085"/>
        <v>0</v>
      </c>
      <c r="AI1000" s="149">
        <f t="shared" si="1085"/>
        <v>0</v>
      </c>
      <c r="AJ1000" s="149">
        <f t="shared" si="1085"/>
        <v>0</v>
      </c>
      <c r="AK1000" s="149">
        <f t="shared" si="1085"/>
        <v>0</v>
      </c>
      <c r="AL1000" s="149">
        <f t="shared" si="1085"/>
        <v>0</v>
      </c>
      <c r="AM1000" s="149">
        <f t="shared" si="1085"/>
        <v>0</v>
      </c>
    </row>
    <row r="1001" spans="2:39" outlineLevel="1">
      <c r="E1001" s="110" t="str">
        <f t="shared" si="1059"/>
        <v>Draw down charge for enhancement capital expenditure in 2048</v>
      </c>
      <c r="F1001" s="147">
        <f>Inputs!$AK$4</f>
        <v>2048</v>
      </c>
      <c r="G1001" s="69" t="str">
        <f>Inputs!G$54</f>
        <v>£m 2022/23p</v>
      </c>
      <c r="J1001" s="149">
        <f t="shared" ref="J1001:AM1001" si="1086">IF(J$4&lt;$F1001, 0, IF(J$4 &lt; $F1001 + INDEX($J969:$AM969, MATCH($F1001, $J$4:$AM$4, 0 ) ), 1, 0 ) ) * INDEX($J970:$AM970,MATCH($F1001, $J$4:$AM$4, 0) )</f>
        <v>0</v>
      </c>
      <c r="K1001" s="149">
        <f t="shared" si="1086"/>
        <v>0</v>
      </c>
      <c r="L1001" s="149">
        <f t="shared" si="1086"/>
        <v>0</v>
      </c>
      <c r="M1001" s="149">
        <f t="shared" si="1086"/>
        <v>0</v>
      </c>
      <c r="N1001" s="149">
        <f t="shared" si="1086"/>
        <v>0</v>
      </c>
      <c r="O1001" s="149">
        <f t="shared" si="1086"/>
        <v>0</v>
      </c>
      <c r="P1001" s="149">
        <f t="shared" si="1086"/>
        <v>0</v>
      </c>
      <c r="Q1001" s="149">
        <f t="shared" si="1086"/>
        <v>0</v>
      </c>
      <c r="R1001" s="149">
        <f t="shared" si="1086"/>
        <v>0</v>
      </c>
      <c r="S1001" s="149">
        <f t="shared" si="1086"/>
        <v>0</v>
      </c>
      <c r="T1001" s="149">
        <f t="shared" si="1086"/>
        <v>0</v>
      </c>
      <c r="U1001" s="149">
        <f t="shared" si="1086"/>
        <v>0</v>
      </c>
      <c r="V1001" s="149">
        <f t="shared" si="1086"/>
        <v>0</v>
      </c>
      <c r="W1001" s="149">
        <f t="shared" si="1086"/>
        <v>0</v>
      </c>
      <c r="X1001" s="149">
        <f t="shared" si="1086"/>
        <v>0</v>
      </c>
      <c r="Y1001" s="149">
        <f t="shared" si="1086"/>
        <v>0</v>
      </c>
      <c r="Z1001" s="149">
        <f t="shared" si="1086"/>
        <v>0</v>
      </c>
      <c r="AA1001" s="149">
        <f t="shared" si="1086"/>
        <v>0</v>
      </c>
      <c r="AB1001" s="149">
        <f t="shared" si="1086"/>
        <v>0</v>
      </c>
      <c r="AC1001" s="149">
        <f t="shared" si="1086"/>
        <v>0</v>
      </c>
      <c r="AD1001" s="149">
        <f t="shared" si="1086"/>
        <v>0</v>
      </c>
      <c r="AE1001" s="149">
        <f t="shared" si="1086"/>
        <v>0</v>
      </c>
      <c r="AF1001" s="149">
        <f t="shared" si="1086"/>
        <v>0</v>
      </c>
      <c r="AG1001" s="149">
        <f t="shared" si="1086"/>
        <v>0</v>
      </c>
      <c r="AH1001" s="149">
        <f t="shared" si="1086"/>
        <v>0</v>
      </c>
      <c r="AI1001" s="149">
        <f t="shared" si="1086"/>
        <v>0</v>
      </c>
      <c r="AJ1001" s="149">
        <f t="shared" si="1086"/>
        <v>0</v>
      </c>
      <c r="AK1001" s="149">
        <f t="shared" si="1086"/>
        <v>0</v>
      </c>
      <c r="AL1001" s="149">
        <f t="shared" si="1086"/>
        <v>0</v>
      </c>
      <c r="AM1001" s="149">
        <f t="shared" si="1086"/>
        <v>0</v>
      </c>
    </row>
    <row r="1002" spans="2:39" outlineLevel="1">
      <c r="E1002" s="110" t="str">
        <f t="shared" si="1059"/>
        <v>Draw down charge for enhancement capital expenditure in 2049</v>
      </c>
      <c r="F1002" s="147">
        <f>Inputs!$AL$4</f>
        <v>2049</v>
      </c>
      <c r="G1002" s="69" t="str">
        <f>Inputs!G$54</f>
        <v>£m 2022/23p</v>
      </c>
      <c r="J1002" s="149">
        <f t="shared" ref="J1002:AM1002" si="1087">IF(J$4&lt;$F1002, 0, IF(J$4 &lt; $F1002 + INDEX($J969:$AM969, MATCH($F1002, $J$4:$AM$4, 0 ) ), 1, 0 ) ) * INDEX($J970:$AM970,MATCH($F1002, $J$4:$AM$4, 0) )</f>
        <v>0</v>
      </c>
      <c r="K1002" s="149">
        <f t="shared" si="1087"/>
        <v>0</v>
      </c>
      <c r="L1002" s="149">
        <f t="shared" si="1087"/>
        <v>0</v>
      </c>
      <c r="M1002" s="149">
        <f t="shared" si="1087"/>
        <v>0</v>
      </c>
      <c r="N1002" s="149">
        <f t="shared" si="1087"/>
        <v>0</v>
      </c>
      <c r="O1002" s="149">
        <f t="shared" si="1087"/>
        <v>0</v>
      </c>
      <c r="P1002" s="149">
        <f t="shared" si="1087"/>
        <v>0</v>
      </c>
      <c r="Q1002" s="149">
        <f t="shared" si="1087"/>
        <v>0</v>
      </c>
      <c r="R1002" s="149">
        <f t="shared" si="1087"/>
        <v>0</v>
      </c>
      <c r="S1002" s="149">
        <f t="shared" si="1087"/>
        <v>0</v>
      </c>
      <c r="T1002" s="149">
        <f t="shared" si="1087"/>
        <v>0</v>
      </c>
      <c r="U1002" s="149">
        <f t="shared" si="1087"/>
        <v>0</v>
      </c>
      <c r="V1002" s="149">
        <f t="shared" si="1087"/>
        <v>0</v>
      </c>
      <c r="W1002" s="149">
        <f t="shared" si="1087"/>
        <v>0</v>
      </c>
      <c r="X1002" s="149">
        <f t="shared" si="1087"/>
        <v>0</v>
      </c>
      <c r="Y1002" s="149">
        <f t="shared" si="1087"/>
        <v>0</v>
      </c>
      <c r="Z1002" s="149">
        <f t="shared" si="1087"/>
        <v>0</v>
      </c>
      <c r="AA1002" s="149">
        <f t="shared" si="1087"/>
        <v>0</v>
      </c>
      <c r="AB1002" s="149">
        <f t="shared" si="1087"/>
        <v>0</v>
      </c>
      <c r="AC1002" s="149">
        <f t="shared" si="1087"/>
        <v>0</v>
      </c>
      <c r="AD1002" s="149">
        <f t="shared" si="1087"/>
        <v>0</v>
      </c>
      <c r="AE1002" s="149">
        <f t="shared" si="1087"/>
        <v>0</v>
      </c>
      <c r="AF1002" s="149">
        <f t="shared" si="1087"/>
        <v>0</v>
      </c>
      <c r="AG1002" s="149">
        <f t="shared" si="1087"/>
        <v>0</v>
      </c>
      <c r="AH1002" s="149">
        <f t="shared" si="1087"/>
        <v>0</v>
      </c>
      <c r="AI1002" s="149">
        <f t="shared" si="1087"/>
        <v>0</v>
      </c>
      <c r="AJ1002" s="149">
        <f t="shared" si="1087"/>
        <v>0</v>
      </c>
      <c r="AK1002" s="149">
        <f t="shared" si="1087"/>
        <v>0</v>
      </c>
      <c r="AL1002" s="149">
        <f t="shared" si="1087"/>
        <v>0</v>
      </c>
      <c r="AM1002" s="149">
        <f t="shared" si="1087"/>
        <v>0</v>
      </c>
    </row>
    <row r="1003" spans="2:39" outlineLevel="1">
      <c r="E1003" s="110" t="str">
        <f t="shared" si="1059"/>
        <v>Draw down charge for enhancement capital expenditure in 2050</v>
      </c>
      <c r="F1003" s="147">
        <f>Inputs!$AM$4</f>
        <v>2050</v>
      </c>
      <c r="G1003" s="69" t="str">
        <f>Inputs!G$54</f>
        <v>£m 2022/23p</v>
      </c>
      <c r="J1003" s="149">
        <f t="shared" ref="J1003:AM1003" si="1088">IF(J$4&lt;$F1003, 0, IF(J$4 &lt; $F1003 + INDEX($J969:$AM969, MATCH($F1003, $J$4:$AM$4, 0 ) ), 1, 0 ) ) * INDEX($J970:$AM970,MATCH($F1003, $J$4:$AM$4, 0) )</f>
        <v>0</v>
      </c>
      <c r="K1003" s="149">
        <f t="shared" si="1088"/>
        <v>0</v>
      </c>
      <c r="L1003" s="149">
        <f t="shared" si="1088"/>
        <v>0</v>
      </c>
      <c r="M1003" s="149">
        <f t="shared" si="1088"/>
        <v>0</v>
      </c>
      <c r="N1003" s="149">
        <f t="shared" si="1088"/>
        <v>0</v>
      </c>
      <c r="O1003" s="149">
        <f t="shared" si="1088"/>
        <v>0</v>
      </c>
      <c r="P1003" s="149">
        <f t="shared" si="1088"/>
        <v>0</v>
      </c>
      <c r="Q1003" s="149">
        <f t="shared" si="1088"/>
        <v>0</v>
      </c>
      <c r="R1003" s="149">
        <f t="shared" si="1088"/>
        <v>0</v>
      </c>
      <c r="S1003" s="149">
        <f t="shared" si="1088"/>
        <v>0</v>
      </c>
      <c r="T1003" s="149">
        <f t="shared" si="1088"/>
        <v>0</v>
      </c>
      <c r="U1003" s="149">
        <f t="shared" si="1088"/>
        <v>0</v>
      </c>
      <c r="V1003" s="149">
        <f t="shared" si="1088"/>
        <v>0</v>
      </c>
      <c r="W1003" s="149">
        <f t="shared" si="1088"/>
        <v>0</v>
      </c>
      <c r="X1003" s="149">
        <f t="shared" si="1088"/>
        <v>0</v>
      </c>
      <c r="Y1003" s="149">
        <f t="shared" si="1088"/>
        <v>0</v>
      </c>
      <c r="Z1003" s="149">
        <f t="shared" si="1088"/>
        <v>0</v>
      </c>
      <c r="AA1003" s="149">
        <f t="shared" si="1088"/>
        <v>0</v>
      </c>
      <c r="AB1003" s="149">
        <f t="shared" si="1088"/>
        <v>0</v>
      </c>
      <c r="AC1003" s="149">
        <f t="shared" si="1088"/>
        <v>0</v>
      </c>
      <c r="AD1003" s="149">
        <f t="shared" si="1088"/>
        <v>0</v>
      </c>
      <c r="AE1003" s="149">
        <f t="shared" si="1088"/>
        <v>0</v>
      </c>
      <c r="AF1003" s="149">
        <f t="shared" si="1088"/>
        <v>0</v>
      </c>
      <c r="AG1003" s="149">
        <f t="shared" si="1088"/>
        <v>0</v>
      </c>
      <c r="AH1003" s="149">
        <f t="shared" si="1088"/>
        <v>0</v>
      </c>
      <c r="AI1003" s="149">
        <f t="shared" si="1088"/>
        <v>0</v>
      </c>
      <c r="AJ1003" s="149">
        <f t="shared" si="1088"/>
        <v>0</v>
      </c>
      <c r="AK1003" s="149">
        <f t="shared" si="1088"/>
        <v>0</v>
      </c>
      <c r="AL1003" s="149">
        <f t="shared" si="1088"/>
        <v>0</v>
      </c>
      <c r="AM1003" s="149">
        <f t="shared" si="1088"/>
        <v>0</v>
      </c>
    </row>
    <row r="1004" spans="2:39" outlineLevel="1">
      <c r="F1004" s="147"/>
      <c r="J1004" s="149"/>
      <c r="K1004" s="149"/>
      <c r="L1004" s="149"/>
      <c r="M1004" s="149"/>
      <c r="N1004" s="149"/>
      <c r="O1004" s="149"/>
      <c r="P1004" s="149"/>
      <c r="Q1004" s="149"/>
      <c r="R1004" s="149"/>
      <c r="S1004" s="149"/>
      <c r="T1004" s="149"/>
      <c r="U1004" s="149"/>
      <c r="V1004" s="149"/>
      <c r="W1004" s="149"/>
      <c r="X1004" s="149"/>
      <c r="Y1004" s="149"/>
      <c r="Z1004" s="149"/>
      <c r="AA1004" s="149"/>
      <c r="AB1004" s="149"/>
      <c r="AC1004" s="149"/>
      <c r="AD1004" s="149"/>
      <c r="AE1004" s="149"/>
      <c r="AF1004" s="149"/>
      <c r="AG1004" s="149"/>
      <c r="AH1004" s="149"/>
      <c r="AI1004" s="149"/>
      <c r="AJ1004" s="149"/>
      <c r="AK1004" s="149"/>
      <c r="AL1004" s="149"/>
      <c r="AM1004" s="149"/>
    </row>
    <row r="1005" spans="2:39" outlineLevel="1">
      <c r="E1005" s="153" t="s">
        <v>322</v>
      </c>
      <c r="F1005" s="154"/>
      <c r="G1005" s="154" t="str">
        <f>Inputs!G$54</f>
        <v>£m 2022/23p</v>
      </c>
      <c r="H1005" s="153"/>
      <c r="I1005" s="153"/>
      <c r="J1005" s="162">
        <f>SUM(J974:J1003)</f>
        <v>0</v>
      </c>
      <c r="K1005" s="162">
        <f t="shared" ref="K1005:AM1005" si="1089">SUM(K974:K1003)</f>
        <v>0</v>
      </c>
      <c r="L1005" s="162">
        <f t="shared" si="1089"/>
        <v>0</v>
      </c>
      <c r="M1005" s="162">
        <f t="shared" si="1089"/>
        <v>0</v>
      </c>
      <c r="N1005" s="162">
        <f t="shared" si="1089"/>
        <v>0</v>
      </c>
      <c r="O1005" s="162">
        <f t="shared" si="1089"/>
        <v>0</v>
      </c>
      <c r="P1005" s="162">
        <f t="shared" si="1089"/>
        <v>0</v>
      </c>
      <c r="Q1005" s="162">
        <f t="shared" si="1089"/>
        <v>0</v>
      </c>
      <c r="R1005" s="162">
        <f t="shared" si="1089"/>
        <v>0</v>
      </c>
      <c r="S1005" s="162">
        <f t="shared" si="1089"/>
        <v>0</v>
      </c>
      <c r="T1005" s="162">
        <f t="shared" si="1089"/>
        <v>0</v>
      </c>
      <c r="U1005" s="162">
        <f t="shared" si="1089"/>
        <v>0</v>
      </c>
      <c r="V1005" s="162">
        <f t="shared" si="1089"/>
        <v>0</v>
      </c>
      <c r="W1005" s="162">
        <f t="shared" si="1089"/>
        <v>0</v>
      </c>
      <c r="X1005" s="162">
        <f t="shared" si="1089"/>
        <v>0</v>
      </c>
      <c r="Y1005" s="162">
        <f t="shared" si="1089"/>
        <v>0</v>
      </c>
      <c r="Z1005" s="162">
        <f t="shared" si="1089"/>
        <v>0</v>
      </c>
      <c r="AA1005" s="162">
        <f t="shared" si="1089"/>
        <v>0</v>
      </c>
      <c r="AB1005" s="162">
        <f t="shared" si="1089"/>
        <v>0</v>
      </c>
      <c r="AC1005" s="162">
        <f t="shared" si="1089"/>
        <v>0</v>
      </c>
      <c r="AD1005" s="162">
        <f t="shared" si="1089"/>
        <v>0</v>
      </c>
      <c r="AE1005" s="162">
        <f t="shared" si="1089"/>
        <v>0</v>
      </c>
      <c r="AF1005" s="162">
        <f t="shared" si="1089"/>
        <v>0</v>
      </c>
      <c r="AG1005" s="162">
        <f t="shared" si="1089"/>
        <v>0</v>
      </c>
      <c r="AH1005" s="162">
        <f t="shared" si="1089"/>
        <v>0</v>
      </c>
      <c r="AI1005" s="162">
        <f t="shared" si="1089"/>
        <v>0</v>
      </c>
      <c r="AJ1005" s="162">
        <f t="shared" si="1089"/>
        <v>0</v>
      </c>
      <c r="AK1005" s="162">
        <f t="shared" si="1089"/>
        <v>0</v>
      </c>
      <c r="AL1005" s="162">
        <f t="shared" si="1089"/>
        <v>0</v>
      </c>
      <c r="AM1005" s="162">
        <f t="shared" si="1089"/>
        <v>0</v>
      </c>
    </row>
    <row r="1006" spans="2:39" outlineLevel="1">
      <c r="F1006" s="147"/>
      <c r="J1006" s="167"/>
      <c r="K1006" s="167"/>
      <c r="L1006" s="167"/>
      <c r="M1006" s="167"/>
      <c r="N1006" s="167"/>
      <c r="O1006" s="167"/>
      <c r="P1006" s="167"/>
      <c r="Q1006" s="167"/>
      <c r="R1006" s="167"/>
      <c r="S1006" s="167"/>
      <c r="T1006" s="167"/>
      <c r="U1006" s="167"/>
      <c r="V1006" s="167"/>
      <c r="W1006" s="167"/>
      <c r="X1006" s="167"/>
      <c r="Y1006" s="167"/>
      <c r="Z1006" s="167"/>
      <c r="AA1006" s="167"/>
      <c r="AB1006" s="167"/>
      <c r="AC1006" s="167"/>
      <c r="AD1006" s="167"/>
      <c r="AE1006" s="167"/>
      <c r="AF1006" s="167"/>
      <c r="AG1006" s="167"/>
      <c r="AH1006" s="167"/>
      <c r="AI1006" s="167"/>
      <c r="AJ1006" s="167"/>
      <c r="AK1006" s="167"/>
      <c r="AL1006" s="167"/>
      <c r="AM1006" s="167"/>
    </row>
    <row r="1007" spans="2:39" outlineLevel="1">
      <c r="B1007" s="157" t="s">
        <v>323</v>
      </c>
      <c r="F1007" s="147"/>
      <c r="J1007" s="168"/>
      <c r="K1007" s="168"/>
      <c r="L1007" s="168"/>
      <c r="M1007" s="168"/>
      <c r="N1007" s="168"/>
      <c r="O1007" s="168"/>
      <c r="P1007" s="168"/>
      <c r="Q1007" s="168"/>
      <c r="R1007" s="168"/>
      <c r="S1007" s="168"/>
      <c r="T1007" s="168"/>
      <c r="U1007" s="168"/>
      <c r="V1007" s="168"/>
      <c r="W1007" s="168"/>
      <c r="X1007" s="168"/>
      <c r="Y1007" s="168"/>
      <c r="Z1007" s="168"/>
      <c r="AA1007" s="168"/>
      <c r="AB1007" s="168"/>
      <c r="AC1007" s="168"/>
      <c r="AD1007" s="168"/>
      <c r="AE1007" s="168"/>
      <c r="AF1007" s="168"/>
      <c r="AG1007" s="168"/>
      <c r="AH1007" s="168"/>
      <c r="AI1007" s="168"/>
      <c r="AJ1007" s="168"/>
      <c r="AK1007" s="168"/>
      <c r="AL1007" s="168"/>
      <c r="AM1007" s="168"/>
    </row>
    <row r="1008" spans="2:39" outlineLevel="1">
      <c r="F1008" s="147"/>
      <c r="J1008" s="167"/>
      <c r="K1008" s="167"/>
      <c r="L1008" s="167"/>
      <c r="M1008" s="167"/>
      <c r="N1008" s="167"/>
      <c r="O1008" s="167"/>
      <c r="P1008" s="167"/>
      <c r="Q1008" s="167"/>
      <c r="R1008" s="167"/>
      <c r="S1008" s="167"/>
      <c r="T1008" s="167"/>
      <c r="U1008" s="167"/>
      <c r="V1008" s="167"/>
      <c r="W1008" s="167"/>
      <c r="X1008" s="167"/>
      <c r="Y1008" s="167"/>
      <c r="Z1008" s="167"/>
      <c r="AA1008" s="167"/>
      <c r="AB1008" s="167"/>
      <c r="AC1008" s="167"/>
      <c r="AD1008" s="167"/>
      <c r="AE1008" s="167"/>
      <c r="AF1008" s="167"/>
      <c r="AG1008" s="167"/>
      <c r="AH1008" s="167"/>
      <c r="AI1008" s="167"/>
      <c r="AJ1008" s="167"/>
      <c r="AK1008" s="167"/>
      <c r="AL1008" s="167"/>
      <c r="AM1008" s="167"/>
    </row>
    <row r="1009" spans="2:39" outlineLevel="1">
      <c r="E1009" s="146" t="s">
        <v>324</v>
      </c>
      <c r="G1009" s="111" t="s">
        <v>160</v>
      </c>
      <c r="J1009" s="166">
        <f>Inputs!$J$39</f>
        <v>0</v>
      </c>
      <c r="K1009" s="166"/>
      <c r="L1009" s="166"/>
      <c r="M1009" s="166"/>
      <c r="N1009" s="166"/>
      <c r="O1009" s="166"/>
      <c r="P1009" s="166"/>
      <c r="Q1009" s="166"/>
      <c r="R1009" s="166"/>
      <c r="S1009" s="166"/>
      <c r="T1009" s="166"/>
      <c r="U1009" s="166"/>
      <c r="V1009" s="166"/>
      <c r="W1009" s="166"/>
      <c r="X1009" s="166"/>
      <c r="Y1009" s="166"/>
      <c r="Z1009" s="166"/>
      <c r="AA1009" s="166"/>
      <c r="AB1009" s="166"/>
      <c r="AC1009" s="166"/>
      <c r="AD1009" s="166"/>
      <c r="AE1009" s="166"/>
      <c r="AF1009" s="166"/>
      <c r="AG1009" s="166"/>
      <c r="AH1009" s="166"/>
      <c r="AI1009" s="166"/>
      <c r="AJ1009" s="166"/>
      <c r="AK1009" s="166"/>
      <c r="AL1009" s="166"/>
      <c r="AM1009" s="166"/>
    </row>
    <row r="1010" spans="2:39" outlineLevel="1">
      <c r="E1010" s="146"/>
      <c r="J1010" s="166"/>
      <c r="K1010" s="166"/>
      <c r="L1010" s="166"/>
      <c r="M1010" s="166"/>
      <c r="N1010" s="166"/>
      <c r="O1010" s="166"/>
      <c r="P1010" s="166"/>
      <c r="Q1010" s="166"/>
      <c r="R1010" s="166"/>
      <c r="S1010" s="166"/>
      <c r="T1010" s="166"/>
      <c r="U1010" s="166"/>
      <c r="V1010" s="166"/>
      <c r="W1010" s="166"/>
      <c r="X1010" s="166"/>
      <c r="Y1010" s="166"/>
      <c r="Z1010" s="166"/>
      <c r="AA1010" s="166"/>
      <c r="AB1010" s="166"/>
      <c r="AC1010" s="166"/>
      <c r="AD1010" s="166"/>
      <c r="AE1010" s="166"/>
      <c r="AF1010" s="166"/>
      <c r="AG1010" s="166"/>
      <c r="AH1010" s="166"/>
      <c r="AI1010" s="166"/>
      <c r="AJ1010" s="166"/>
      <c r="AK1010" s="166"/>
      <c r="AL1010" s="166"/>
      <c r="AM1010" s="166"/>
    </row>
    <row r="1011" spans="2:39" outlineLevel="1">
      <c r="E1011" s="67" t="s">
        <v>325</v>
      </c>
      <c r="F1011" s="69"/>
      <c r="G1011" s="69" t="s">
        <v>160</v>
      </c>
      <c r="J1011" s="295">
        <f>MAX(J1009, I1014 )</f>
        <v>0</v>
      </c>
      <c r="K1011" s="295">
        <f t="shared" ref="K1011:AM1011" si="1090">MAX(K1009, J1014 )</f>
        <v>0</v>
      </c>
      <c r="L1011" s="295">
        <f t="shared" si="1090"/>
        <v>0</v>
      </c>
      <c r="M1011" s="295">
        <f t="shared" si="1090"/>
        <v>0</v>
      </c>
      <c r="N1011" s="295">
        <f t="shared" si="1090"/>
        <v>0</v>
      </c>
      <c r="O1011" s="295">
        <f t="shared" si="1090"/>
        <v>0</v>
      </c>
      <c r="P1011" s="295">
        <f t="shared" si="1090"/>
        <v>0</v>
      </c>
      <c r="Q1011" s="295">
        <f t="shared" si="1090"/>
        <v>0</v>
      </c>
      <c r="R1011" s="295">
        <f t="shared" si="1090"/>
        <v>0</v>
      </c>
      <c r="S1011" s="295">
        <f t="shared" si="1090"/>
        <v>0</v>
      </c>
      <c r="T1011" s="295">
        <f t="shared" si="1090"/>
        <v>0</v>
      </c>
      <c r="U1011" s="295">
        <f t="shared" si="1090"/>
        <v>0</v>
      </c>
      <c r="V1011" s="295">
        <f t="shared" si="1090"/>
        <v>0</v>
      </c>
      <c r="W1011" s="295">
        <f t="shared" si="1090"/>
        <v>0</v>
      </c>
      <c r="X1011" s="295">
        <f t="shared" si="1090"/>
        <v>0</v>
      </c>
      <c r="Y1011" s="295">
        <f t="shared" si="1090"/>
        <v>0</v>
      </c>
      <c r="Z1011" s="295">
        <f t="shared" si="1090"/>
        <v>0</v>
      </c>
      <c r="AA1011" s="295">
        <f t="shared" si="1090"/>
        <v>0</v>
      </c>
      <c r="AB1011" s="295">
        <f t="shared" si="1090"/>
        <v>0</v>
      </c>
      <c r="AC1011" s="295">
        <f t="shared" si="1090"/>
        <v>0</v>
      </c>
      <c r="AD1011" s="295">
        <f t="shared" si="1090"/>
        <v>0</v>
      </c>
      <c r="AE1011" s="295">
        <f t="shared" si="1090"/>
        <v>0</v>
      </c>
      <c r="AF1011" s="295">
        <f t="shared" si="1090"/>
        <v>0</v>
      </c>
      <c r="AG1011" s="295">
        <f t="shared" si="1090"/>
        <v>0</v>
      </c>
      <c r="AH1011" s="295">
        <f t="shared" si="1090"/>
        <v>0</v>
      </c>
      <c r="AI1011" s="295">
        <f t="shared" si="1090"/>
        <v>0</v>
      </c>
      <c r="AJ1011" s="295">
        <f t="shared" si="1090"/>
        <v>0</v>
      </c>
      <c r="AK1011" s="295">
        <f t="shared" si="1090"/>
        <v>0</v>
      </c>
      <c r="AL1011" s="295">
        <f t="shared" si="1090"/>
        <v>0</v>
      </c>
      <c r="AM1011" s="295">
        <f t="shared" si="1090"/>
        <v>0</v>
      </c>
    </row>
    <row r="1012" spans="2:39" outlineLevel="1">
      <c r="E1012" s="67" t="s">
        <v>326</v>
      </c>
      <c r="G1012" s="111" t="s">
        <v>160</v>
      </c>
      <c r="J1012" s="295">
        <f t="shared" ref="J1012:AM1012" si="1091">J968</f>
        <v>0</v>
      </c>
      <c r="K1012" s="295">
        <f t="shared" si="1091"/>
        <v>0</v>
      </c>
      <c r="L1012" s="295">
        <f t="shared" si="1091"/>
        <v>0</v>
      </c>
      <c r="M1012" s="295">
        <f t="shared" si="1091"/>
        <v>0</v>
      </c>
      <c r="N1012" s="295">
        <f t="shared" si="1091"/>
        <v>0</v>
      </c>
      <c r="O1012" s="295">
        <f t="shared" si="1091"/>
        <v>0</v>
      </c>
      <c r="P1012" s="295">
        <f t="shared" si="1091"/>
        <v>0</v>
      </c>
      <c r="Q1012" s="295">
        <f t="shared" si="1091"/>
        <v>0</v>
      </c>
      <c r="R1012" s="295">
        <f t="shared" si="1091"/>
        <v>0</v>
      </c>
      <c r="S1012" s="295">
        <f t="shared" si="1091"/>
        <v>0</v>
      </c>
      <c r="T1012" s="295">
        <f t="shared" si="1091"/>
        <v>0</v>
      </c>
      <c r="U1012" s="295">
        <f t="shared" si="1091"/>
        <v>0</v>
      </c>
      <c r="V1012" s="295">
        <f t="shared" si="1091"/>
        <v>0</v>
      </c>
      <c r="W1012" s="295">
        <f t="shared" si="1091"/>
        <v>0</v>
      </c>
      <c r="X1012" s="295">
        <f t="shared" si="1091"/>
        <v>0</v>
      </c>
      <c r="Y1012" s="295">
        <f t="shared" si="1091"/>
        <v>0</v>
      </c>
      <c r="Z1012" s="295">
        <f t="shared" si="1091"/>
        <v>0</v>
      </c>
      <c r="AA1012" s="295">
        <f t="shared" si="1091"/>
        <v>0</v>
      </c>
      <c r="AB1012" s="295">
        <f t="shared" si="1091"/>
        <v>0</v>
      </c>
      <c r="AC1012" s="295">
        <f t="shared" si="1091"/>
        <v>0</v>
      </c>
      <c r="AD1012" s="295">
        <f t="shared" si="1091"/>
        <v>0</v>
      </c>
      <c r="AE1012" s="295">
        <f t="shared" si="1091"/>
        <v>0</v>
      </c>
      <c r="AF1012" s="295">
        <f t="shared" si="1091"/>
        <v>0</v>
      </c>
      <c r="AG1012" s="295">
        <f t="shared" si="1091"/>
        <v>0</v>
      </c>
      <c r="AH1012" s="295">
        <f t="shared" si="1091"/>
        <v>0</v>
      </c>
      <c r="AI1012" s="295">
        <f t="shared" si="1091"/>
        <v>0</v>
      </c>
      <c r="AJ1012" s="295">
        <f t="shared" si="1091"/>
        <v>0</v>
      </c>
      <c r="AK1012" s="295">
        <f t="shared" si="1091"/>
        <v>0</v>
      </c>
      <c r="AL1012" s="295">
        <f t="shared" si="1091"/>
        <v>0</v>
      </c>
      <c r="AM1012" s="295">
        <f t="shared" si="1091"/>
        <v>0</v>
      </c>
    </row>
    <row r="1013" spans="2:39" outlineLevel="1">
      <c r="E1013" s="110" t="s">
        <v>327</v>
      </c>
      <c r="G1013" s="111" t="s">
        <v>160</v>
      </c>
      <c r="J1013" s="297">
        <f>-J1005</f>
        <v>0</v>
      </c>
      <c r="K1013" s="297">
        <f t="shared" ref="K1013:AM1013" si="1092">-K1005</f>
        <v>0</v>
      </c>
      <c r="L1013" s="297">
        <f t="shared" si="1092"/>
        <v>0</v>
      </c>
      <c r="M1013" s="297">
        <f t="shared" si="1092"/>
        <v>0</v>
      </c>
      <c r="N1013" s="297">
        <f t="shared" si="1092"/>
        <v>0</v>
      </c>
      <c r="O1013" s="297">
        <f t="shared" si="1092"/>
        <v>0</v>
      </c>
      <c r="P1013" s="297">
        <f t="shared" si="1092"/>
        <v>0</v>
      </c>
      <c r="Q1013" s="297">
        <f t="shared" si="1092"/>
        <v>0</v>
      </c>
      <c r="R1013" s="297">
        <f t="shared" si="1092"/>
        <v>0</v>
      </c>
      <c r="S1013" s="297">
        <f t="shared" si="1092"/>
        <v>0</v>
      </c>
      <c r="T1013" s="297">
        <f t="shared" si="1092"/>
        <v>0</v>
      </c>
      <c r="U1013" s="297">
        <f t="shared" si="1092"/>
        <v>0</v>
      </c>
      <c r="V1013" s="297">
        <f t="shared" si="1092"/>
        <v>0</v>
      </c>
      <c r="W1013" s="297">
        <f t="shared" si="1092"/>
        <v>0</v>
      </c>
      <c r="X1013" s="297">
        <f t="shared" si="1092"/>
        <v>0</v>
      </c>
      <c r="Y1013" s="297">
        <f t="shared" si="1092"/>
        <v>0</v>
      </c>
      <c r="Z1013" s="297">
        <f t="shared" si="1092"/>
        <v>0</v>
      </c>
      <c r="AA1013" s="297">
        <f t="shared" si="1092"/>
        <v>0</v>
      </c>
      <c r="AB1013" s="297">
        <f t="shared" si="1092"/>
        <v>0</v>
      </c>
      <c r="AC1013" s="297">
        <f t="shared" si="1092"/>
        <v>0</v>
      </c>
      <c r="AD1013" s="297">
        <f t="shared" si="1092"/>
        <v>0</v>
      </c>
      <c r="AE1013" s="297">
        <f t="shared" si="1092"/>
        <v>0</v>
      </c>
      <c r="AF1013" s="297">
        <f t="shared" si="1092"/>
        <v>0</v>
      </c>
      <c r="AG1013" s="297">
        <f t="shared" si="1092"/>
        <v>0</v>
      </c>
      <c r="AH1013" s="297">
        <f t="shared" si="1092"/>
        <v>0</v>
      </c>
      <c r="AI1013" s="297">
        <f t="shared" si="1092"/>
        <v>0</v>
      </c>
      <c r="AJ1013" s="297">
        <f t="shared" si="1092"/>
        <v>0</v>
      </c>
      <c r="AK1013" s="297">
        <f t="shared" si="1092"/>
        <v>0</v>
      </c>
      <c r="AL1013" s="297">
        <f t="shared" si="1092"/>
        <v>0</v>
      </c>
      <c r="AM1013" s="297">
        <f t="shared" si="1092"/>
        <v>0</v>
      </c>
    </row>
    <row r="1014" spans="2:39" outlineLevel="1">
      <c r="E1014" s="110" t="s">
        <v>328</v>
      </c>
      <c r="G1014" s="111" t="s">
        <v>160</v>
      </c>
      <c r="J1014" s="297">
        <f>SUM(J1011:J1013)</f>
        <v>0</v>
      </c>
      <c r="K1014" s="297">
        <f t="shared" ref="K1014:AM1014" si="1093">SUM(K1011:K1013)</f>
        <v>0</v>
      </c>
      <c r="L1014" s="297">
        <f t="shared" si="1093"/>
        <v>0</v>
      </c>
      <c r="M1014" s="297">
        <f t="shared" si="1093"/>
        <v>0</v>
      </c>
      <c r="N1014" s="297">
        <f t="shared" si="1093"/>
        <v>0</v>
      </c>
      <c r="O1014" s="297">
        <f t="shared" si="1093"/>
        <v>0</v>
      </c>
      <c r="P1014" s="297">
        <f t="shared" si="1093"/>
        <v>0</v>
      </c>
      <c r="Q1014" s="297">
        <f t="shared" si="1093"/>
        <v>0</v>
      </c>
      <c r="R1014" s="297">
        <f t="shared" si="1093"/>
        <v>0</v>
      </c>
      <c r="S1014" s="297">
        <f t="shared" si="1093"/>
        <v>0</v>
      </c>
      <c r="T1014" s="297">
        <f t="shared" si="1093"/>
        <v>0</v>
      </c>
      <c r="U1014" s="297">
        <f t="shared" si="1093"/>
        <v>0</v>
      </c>
      <c r="V1014" s="297">
        <f t="shared" si="1093"/>
        <v>0</v>
      </c>
      <c r="W1014" s="297">
        <f t="shared" si="1093"/>
        <v>0</v>
      </c>
      <c r="X1014" s="297">
        <f t="shared" si="1093"/>
        <v>0</v>
      </c>
      <c r="Y1014" s="297">
        <f t="shared" si="1093"/>
        <v>0</v>
      </c>
      <c r="Z1014" s="297">
        <f t="shared" si="1093"/>
        <v>0</v>
      </c>
      <c r="AA1014" s="297">
        <f t="shared" si="1093"/>
        <v>0</v>
      </c>
      <c r="AB1014" s="297">
        <f t="shared" si="1093"/>
        <v>0</v>
      </c>
      <c r="AC1014" s="297">
        <f t="shared" si="1093"/>
        <v>0</v>
      </c>
      <c r="AD1014" s="297">
        <f t="shared" si="1093"/>
        <v>0</v>
      </c>
      <c r="AE1014" s="297">
        <f t="shared" si="1093"/>
        <v>0</v>
      </c>
      <c r="AF1014" s="297">
        <f t="shared" si="1093"/>
        <v>0</v>
      </c>
      <c r="AG1014" s="297">
        <f t="shared" si="1093"/>
        <v>0</v>
      </c>
      <c r="AH1014" s="297">
        <f t="shared" si="1093"/>
        <v>0</v>
      </c>
      <c r="AI1014" s="297">
        <f t="shared" si="1093"/>
        <v>0</v>
      </c>
      <c r="AJ1014" s="297">
        <f t="shared" si="1093"/>
        <v>0</v>
      </c>
      <c r="AK1014" s="297">
        <f t="shared" si="1093"/>
        <v>0</v>
      </c>
      <c r="AL1014" s="297">
        <f t="shared" si="1093"/>
        <v>0</v>
      </c>
      <c r="AM1014" s="297">
        <f t="shared" si="1093"/>
        <v>0</v>
      </c>
    </row>
    <row r="1015" spans="2:39" outlineLevel="1">
      <c r="J1015" s="297"/>
      <c r="K1015" s="297"/>
      <c r="L1015" s="297"/>
      <c r="M1015" s="297"/>
      <c r="N1015" s="297"/>
      <c r="O1015" s="297"/>
      <c r="P1015" s="297"/>
      <c r="Q1015" s="297"/>
      <c r="R1015" s="297"/>
      <c r="S1015" s="297"/>
      <c r="T1015" s="297"/>
      <c r="U1015" s="297"/>
      <c r="V1015" s="297"/>
      <c r="W1015" s="297"/>
      <c r="X1015" s="297"/>
      <c r="Y1015" s="297"/>
      <c r="Z1015" s="297"/>
      <c r="AA1015" s="297"/>
      <c r="AB1015" s="297"/>
      <c r="AC1015" s="297"/>
      <c r="AD1015" s="297"/>
      <c r="AE1015" s="297"/>
      <c r="AF1015" s="297"/>
      <c r="AG1015" s="297"/>
      <c r="AH1015" s="297"/>
      <c r="AI1015" s="297"/>
      <c r="AJ1015" s="297"/>
      <c r="AK1015" s="297"/>
      <c r="AL1015" s="297"/>
      <c r="AM1015" s="297"/>
    </row>
    <row r="1016" spans="2:39" outlineLevel="1">
      <c r="E1016" s="110" t="s">
        <v>329</v>
      </c>
      <c r="G1016" s="111" t="s">
        <v>160</v>
      </c>
      <c r="J1016" s="297">
        <f>AVERAGE(J1014,J1011)</f>
        <v>0</v>
      </c>
      <c r="K1016" s="297">
        <f t="shared" ref="K1016:AM1016" si="1094">AVERAGE(K1014,K1011)</f>
        <v>0</v>
      </c>
      <c r="L1016" s="297">
        <f t="shared" si="1094"/>
        <v>0</v>
      </c>
      <c r="M1016" s="297">
        <f t="shared" si="1094"/>
        <v>0</v>
      </c>
      <c r="N1016" s="297">
        <f t="shared" si="1094"/>
        <v>0</v>
      </c>
      <c r="O1016" s="297">
        <f t="shared" si="1094"/>
        <v>0</v>
      </c>
      <c r="P1016" s="297">
        <f t="shared" si="1094"/>
        <v>0</v>
      </c>
      <c r="Q1016" s="297">
        <f t="shared" si="1094"/>
        <v>0</v>
      </c>
      <c r="R1016" s="297">
        <f t="shared" si="1094"/>
        <v>0</v>
      </c>
      <c r="S1016" s="297">
        <f t="shared" si="1094"/>
        <v>0</v>
      </c>
      <c r="T1016" s="297">
        <f t="shared" si="1094"/>
        <v>0</v>
      </c>
      <c r="U1016" s="297">
        <f t="shared" si="1094"/>
        <v>0</v>
      </c>
      <c r="V1016" s="297">
        <f t="shared" si="1094"/>
        <v>0</v>
      </c>
      <c r="W1016" s="297">
        <f t="shared" si="1094"/>
        <v>0</v>
      </c>
      <c r="X1016" s="297">
        <f t="shared" si="1094"/>
        <v>0</v>
      </c>
      <c r="Y1016" s="297">
        <f t="shared" si="1094"/>
        <v>0</v>
      </c>
      <c r="Z1016" s="297">
        <f t="shared" si="1094"/>
        <v>0</v>
      </c>
      <c r="AA1016" s="297">
        <f t="shared" si="1094"/>
        <v>0</v>
      </c>
      <c r="AB1016" s="297">
        <f t="shared" si="1094"/>
        <v>0</v>
      </c>
      <c r="AC1016" s="297">
        <f t="shared" si="1094"/>
        <v>0</v>
      </c>
      <c r="AD1016" s="297">
        <f t="shared" si="1094"/>
        <v>0</v>
      </c>
      <c r="AE1016" s="297">
        <f t="shared" si="1094"/>
        <v>0</v>
      </c>
      <c r="AF1016" s="297">
        <f t="shared" si="1094"/>
        <v>0</v>
      </c>
      <c r="AG1016" s="297">
        <f t="shared" si="1094"/>
        <v>0</v>
      </c>
      <c r="AH1016" s="297">
        <f t="shared" si="1094"/>
        <v>0</v>
      </c>
      <c r="AI1016" s="297">
        <f t="shared" si="1094"/>
        <v>0</v>
      </c>
      <c r="AJ1016" s="297">
        <f t="shared" si="1094"/>
        <v>0</v>
      </c>
      <c r="AK1016" s="297">
        <f t="shared" si="1094"/>
        <v>0</v>
      </c>
      <c r="AL1016" s="297">
        <f t="shared" si="1094"/>
        <v>0</v>
      </c>
      <c r="AM1016" s="297">
        <f t="shared" si="1094"/>
        <v>0</v>
      </c>
    </row>
    <row r="1017" spans="2:39" outlineLevel="1">
      <c r="E1017" s="146" t="str">
        <f>Inputs!E$40</f>
        <v>Allowed Cost of Capital</v>
      </c>
      <c r="F1017" s="147"/>
      <c r="G1017" s="147" t="str">
        <f>Inputs!G$40</f>
        <v>%</v>
      </c>
      <c r="H1017" s="146"/>
      <c r="I1017" s="146"/>
      <c r="J1017" s="170">
        <f>Inputs!J$40</f>
        <v>2.92</v>
      </c>
      <c r="K1017" s="170">
        <f>Inputs!K$40</f>
        <v>2.92</v>
      </c>
      <c r="L1017" s="170">
        <f>Inputs!L$40</f>
        <v>2.92</v>
      </c>
      <c r="M1017" s="170">
        <f>Inputs!M$40</f>
        <v>2.92</v>
      </c>
      <c r="N1017" s="170">
        <f>Inputs!N$40</f>
        <v>2.92</v>
      </c>
      <c r="O1017" s="170">
        <f>Inputs!O$40</f>
        <v>3.23</v>
      </c>
      <c r="P1017" s="170">
        <f>Inputs!P$40</f>
        <v>3.23</v>
      </c>
      <c r="Q1017" s="170">
        <f>Inputs!Q$40</f>
        <v>3.23</v>
      </c>
      <c r="R1017" s="170">
        <f>Inputs!R$40</f>
        <v>3.23</v>
      </c>
      <c r="S1017" s="170">
        <f>Inputs!S$40</f>
        <v>3.23</v>
      </c>
      <c r="T1017" s="170">
        <f>Inputs!T$40</f>
        <v>3.23</v>
      </c>
      <c r="U1017" s="170">
        <f>Inputs!U$40</f>
        <v>3.23</v>
      </c>
      <c r="V1017" s="170">
        <f>Inputs!V$40</f>
        <v>3.23</v>
      </c>
      <c r="W1017" s="170">
        <f>Inputs!W$40</f>
        <v>3.23</v>
      </c>
      <c r="X1017" s="170">
        <f>Inputs!X$40</f>
        <v>3.23</v>
      </c>
      <c r="Y1017" s="170">
        <f>Inputs!Y$40</f>
        <v>3.23</v>
      </c>
      <c r="Z1017" s="170">
        <f>Inputs!Z$40</f>
        <v>3.23</v>
      </c>
      <c r="AA1017" s="170">
        <f>Inputs!AA$40</f>
        <v>3.23</v>
      </c>
      <c r="AB1017" s="170">
        <f>Inputs!AB$40</f>
        <v>3.23</v>
      </c>
      <c r="AC1017" s="170">
        <f>Inputs!AC$40</f>
        <v>3.23</v>
      </c>
      <c r="AD1017" s="170">
        <f>Inputs!AD$40</f>
        <v>3.23</v>
      </c>
      <c r="AE1017" s="170">
        <f>Inputs!AE$40</f>
        <v>3.23</v>
      </c>
      <c r="AF1017" s="170">
        <f>Inputs!AF$40</f>
        <v>3.23</v>
      </c>
      <c r="AG1017" s="170">
        <f>Inputs!AG$40</f>
        <v>3.23</v>
      </c>
      <c r="AH1017" s="170">
        <f>Inputs!AH$40</f>
        <v>3.23</v>
      </c>
      <c r="AI1017" s="170">
        <f>Inputs!AI$40</f>
        <v>3.23</v>
      </c>
      <c r="AJ1017" s="170">
        <f>Inputs!AJ$40</f>
        <v>3.23</v>
      </c>
      <c r="AK1017" s="170">
        <f>Inputs!AK$40</f>
        <v>3.23</v>
      </c>
      <c r="AL1017" s="170">
        <f>Inputs!AL$40</f>
        <v>3.23</v>
      </c>
      <c r="AM1017" s="170">
        <f>Inputs!AM$40</f>
        <v>3.23</v>
      </c>
    </row>
    <row r="1018" spans="2:39" outlineLevel="1">
      <c r="E1018" s="146"/>
      <c r="F1018" s="147"/>
      <c r="G1018" s="147"/>
      <c r="H1018" s="146"/>
      <c r="I1018" s="146"/>
      <c r="J1018" s="166"/>
      <c r="K1018" s="166"/>
      <c r="L1018" s="166"/>
      <c r="M1018" s="166"/>
      <c r="N1018" s="166"/>
      <c r="O1018" s="166"/>
      <c r="P1018" s="166"/>
      <c r="Q1018" s="166"/>
      <c r="R1018" s="166"/>
      <c r="S1018" s="166"/>
      <c r="T1018" s="166"/>
      <c r="U1018" s="166"/>
      <c r="V1018" s="166"/>
      <c r="W1018" s="166"/>
      <c r="X1018" s="166"/>
      <c r="Y1018" s="166"/>
      <c r="Z1018" s="166"/>
      <c r="AA1018" s="166"/>
      <c r="AB1018" s="166"/>
      <c r="AC1018" s="166"/>
      <c r="AD1018" s="166"/>
      <c r="AE1018" s="166"/>
      <c r="AF1018" s="166"/>
      <c r="AG1018" s="166"/>
      <c r="AH1018" s="166"/>
      <c r="AI1018" s="166"/>
      <c r="AJ1018" s="166"/>
      <c r="AK1018" s="166"/>
      <c r="AL1018" s="166"/>
      <c r="AM1018" s="166"/>
    </row>
    <row r="1019" spans="2:39" outlineLevel="1">
      <c r="E1019" s="153" t="s">
        <v>330</v>
      </c>
      <c r="F1019" s="154"/>
      <c r="G1019" s="154" t="s">
        <v>160</v>
      </c>
      <c r="H1019" s="153"/>
      <c r="I1019" s="153"/>
      <c r="J1019" s="162">
        <f>J1016*J1017/100</f>
        <v>0</v>
      </c>
      <c r="K1019" s="162">
        <f t="shared" ref="K1019:AM1019" si="1095">K1016*K1017/100</f>
        <v>0</v>
      </c>
      <c r="L1019" s="162">
        <f t="shared" si="1095"/>
        <v>0</v>
      </c>
      <c r="M1019" s="162">
        <f t="shared" si="1095"/>
        <v>0</v>
      </c>
      <c r="N1019" s="162">
        <f t="shared" si="1095"/>
        <v>0</v>
      </c>
      <c r="O1019" s="162">
        <f t="shared" si="1095"/>
        <v>0</v>
      </c>
      <c r="P1019" s="162">
        <f t="shared" si="1095"/>
        <v>0</v>
      </c>
      <c r="Q1019" s="162">
        <f t="shared" si="1095"/>
        <v>0</v>
      </c>
      <c r="R1019" s="162">
        <f t="shared" si="1095"/>
        <v>0</v>
      </c>
      <c r="S1019" s="162">
        <f t="shared" si="1095"/>
        <v>0</v>
      </c>
      <c r="T1019" s="162">
        <f t="shared" si="1095"/>
        <v>0</v>
      </c>
      <c r="U1019" s="162">
        <f t="shared" si="1095"/>
        <v>0</v>
      </c>
      <c r="V1019" s="162">
        <f t="shared" si="1095"/>
        <v>0</v>
      </c>
      <c r="W1019" s="162">
        <f t="shared" si="1095"/>
        <v>0</v>
      </c>
      <c r="X1019" s="162">
        <f t="shared" si="1095"/>
        <v>0</v>
      </c>
      <c r="Y1019" s="162">
        <f t="shared" si="1095"/>
        <v>0</v>
      </c>
      <c r="Z1019" s="162">
        <f t="shared" si="1095"/>
        <v>0</v>
      </c>
      <c r="AA1019" s="162">
        <f t="shared" si="1095"/>
        <v>0</v>
      </c>
      <c r="AB1019" s="162">
        <f t="shared" si="1095"/>
        <v>0</v>
      </c>
      <c r="AC1019" s="162">
        <f t="shared" si="1095"/>
        <v>0</v>
      </c>
      <c r="AD1019" s="162">
        <f t="shared" si="1095"/>
        <v>0</v>
      </c>
      <c r="AE1019" s="162">
        <f t="shared" si="1095"/>
        <v>0</v>
      </c>
      <c r="AF1019" s="162">
        <f t="shared" si="1095"/>
        <v>0</v>
      </c>
      <c r="AG1019" s="162">
        <f t="shared" si="1095"/>
        <v>0</v>
      </c>
      <c r="AH1019" s="162">
        <f t="shared" si="1095"/>
        <v>0</v>
      </c>
      <c r="AI1019" s="162">
        <f t="shared" si="1095"/>
        <v>0</v>
      </c>
      <c r="AJ1019" s="162">
        <f t="shared" si="1095"/>
        <v>0</v>
      </c>
      <c r="AK1019" s="162">
        <f t="shared" si="1095"/>
        <v>0</v>
      </c>
      <c r="AL1019" s="162">
        <f t="shared" si="1095"/>
        <v>0</v>
      </c>
      <c r="AM1019" s="162">
        <f t="shared" si="1095"/>
        <v>0</v>
      </c>
    </row>
    <row r="1020" spans="2:39" outlineLevel="1">
      <c r="J1020" s="161"/>
      <c r="K1020" s="161"/>
      <c r="L1020" s="161"/>
      <c r="M1020" s="161"/>
      <c r="N1020" s="161"/>
      <c r="O1020" s="161"/>
      <c r="P1020" s="161"/>
      <c r="Q1020" s="161"/>
      <c r="R1020" s="161"/>
      <c r="S1020" s="161"/>
      <c r="T1020" s="161"/>
      <c r="U1020" s="161"/>
      <c r="V1020" s="161"/>
      <c r="W1020" s="161"/>
      <c r="X1020" s="161"/>
      <c r="Y1020" s="161"/>
      <c r="Z1020" s="161"/>
      <c r="AA1020" s="161"/>
      <c r="AB1020" s="161"/>
      <c r="AC1020" s="161"/>
      <c r="AD1020" s="161"/>
      <c r="AE1020" s="161"/>
      <c r="AF1020" s="161"/>
      <c r="AG1020" s="161"/>
      <c r="AH1020" s="161"/>
      <c r="AI1020" s="161"/>
      <c r="AJ1020" s="161"/>
      <c r="AK1020" s="161"/>
      <c r="AL1020" s="161"/>
      <c r="AM1020" s="161"/>
    </row>
    <row r="1021" spans="2:39" outlineLevel="1">
      <c r="B1021" s="157" t="s">
        <v>331</v>
      </c>
      <c r="J1021" s="167"/>
      <c r="K1021" s="167"/>
      <c r="L1021" s="167"/>
      <c r="M1021" s="167"/>
      <c r="N1021" s="167"/>
      <c r="O1021" s="167"/>
      <c r="P1021" s="167"/>
      <c r="Q1021" s="167"/>
      <c r="R1021" s="167"/>
      <c r="S1021" s="167"/>
      <c r="T1021" s="167"/>
      <c r="U1021" s="167"/>
      <c r="V1021" s="167"/>
      <c r="W1021" s="167"/>
      <c r="X1021" s="167"/>
      <c r="Y1021" s="167"/>
      <c r="Z1021" s="167"/>
      <c r="AA1021" s="167"/>
      <c r="AB1021" s="167"/>
      <c r="AC1021" s="167"/>
      <c r="AD1021" s="167"/>
      <c r="AE1021" s="167"/>
      <c r="AF1021" s="167"/>
      <c r="AG1021" s="167"/>
      <c r="AH1021" s="167"/>
      <c r="AI1021" s="167"/>
      <c r="AJ1021" s="167"/>
      <c r="AK1021" s="167"/>
      <c r="AL1021" s="167"/>
      <c r="AM1021" s="167"/>
    </row>
    <row r="1022" spans="2:39" outlineLevel="1">
      <c r="J1022" s="167"/>
      <c r="K1022" s="167"/>
      <c r="L1022" s="167"/>
      <c r="M1022" s="167"/>
      <c r="N1022" s="167"/>
      <c r="O1022" s="167"/>
      <c r="P1022" s="167"/>
      <c r="Q1022" s="167"/>
      <c r="R1022" s="167"/>
      <c r="S1022" s="167"/>
      <c r="T1022" s="167"/>
      <c r="U1022" s="167"/>
      <c r="V1022" s="167"/>
      <c r="W1022" s="167"/>
      <c r="X1022" s="167"/>
      <c r="Y1022" s="167"/>
      <c r="Z1022" s="167"/>
      <c r="AA1022" s="167"/>
      <c r="AB1022" s="167"/>
      <c r="AC1022" s="167"/>
      <c r="AD1022" s="167"/>
      <c r="AE1022" s="167"/>
      <c r="AF1022" s="167"/>
      <c r="AG1022" s="167"/>
      <c r="AH1022" s="167"/>
      <c r="AI1022" s="167"/>
      <c r="AJ1022" s="167"/>
      <c r="AK1022" s="167"/>
      <c r="AL1022" s="167"/>
      <c r="AM1022" s="167"/>
    </row>
    <row r="1023" spans="2:39" outlineLevel="1">
      <c r="E1023" s="146" t="str">
        <f>Inputs!E$41</f>
        <v>Allowed Return on Equity (at notional gearing)</v>
      </c>
      <c r="F1023" s="147"/>
      <c r="G1023" s="147" t="str">
        <f>Inputs!G$41</f>
        <v>%</v>
      </c>
      <c r="H1023" s="146"/>
      <c r="I1023" s="146"/>
      <c r="J1023" s="170">
        <f>Inputs!J$41</f>
        <v>4.1900000000000004</v>
      </c>
      <c r="K1023" s="170">
        <f>Inputs!K$41</f>
        <v>4.1900000000000004</v>
      </c>
      <c r="L1023" s="170">
        <f>Inputs!L$41</f>
        <v>4.1900000000000004</v>
      </c>
      <c r="M1023" s="170">
        <f>Inputs!M$41</f>
        <v>4.1900000000000004</v>
      </c>
      <c r="N1023" s="170">
        <f>Inputs!N$41</f>
        <v>4.1900000000000004</v>
      </c>
      <c r="O1023" s="170">
        <f>Inputs!O$41</f>
        <v>4.1399999999999997</v>
      </c>
      <c r="P1023" s="170">
        <f>Inputs!P$41</f>
        <v>4.1399999999999997</v>
      </c>
      <c r="Q1023" s="170">
        <f>Inputs!Q$41</f>
        <v>4.1399999999999997</v>
      </c>
      <c r="R1023" s="170">
        <f>Inputs!R$41</f>
        <v>4.1399999999999997</v>
      </c>
      <c r="S1023" s="170">
        <f>Inputs!S$41</f>
        <v>4.1399999999999997</v>
      </c>
      <c r="T1023" s="170">
        <f>Inputs!T$41</f>
        <v>4.1399999999999997</v>
      </c>
      <c r="U1023" s="170">
        <f>Inputs!U$41</f>
        <v>4.1399999999999997</v>
      </c>
      <c r="V1023" s="170">
        <f>Inputs!V$41</f>
        <v>4.1399999999999997</v>
      </c>
      <c r="W1023" s="170">
        <f>Inputs!W$41</f>
        <v>4.1399999999999997</v>
      </c>
      <c r="X1023" s="170">
        <f>Inputs!X$41</f>
        <v>4.1399999999999997</v>
      </c>
      <c r="Y1023" s="170">
        <f>Inputs!Y$41</f>
        <v>4.1399999999999997</v>
      </c>
      <c r="Z1023" s="170">
        <f>Inputs!Z$41</f>
        <v>4.1399999999999997</v>
      </c>
      <c r="AA1023" s="170">
        <f>Inputs!AA$41</f>
        <v>4.1900000000000004</v>
      </c>
      <c r="AB1023" s="170">
        <f>Inputs!AB$41</f>
        <v>4.1900000000000004</v>
      </c>
      <c r="AC1023" s="170">
        <f>Inputs!AC$41</f>
        <v>4.1900000000000004</v>
      </c>
      <c r="AD1023" s="170">
        <f>Inputs!AD$41</f>
        <v>4.1900000000000004</v>
      </c>
      <c r="AE1023" s="170">
        <f>Inputs!AE$41</f>
        <v>4.1900000000000004</v>
      </c>
      <c r="AF1023" s="170">
        <f>Inputs!AF$41</f>
        <v>4.1900000000000004</v>
      </c>
      <c r="AG1023" s="170">
        <f>Inputs!AG$41</f>
        <v>4.1900000000000004</v>
      </c>
      <c r="AH1023" s="170">
        <f>Inputs!AH$41</f>
        <v>4.1900000000000004</v>
      </c>
      <c r="AI1023" s="170">
        <f>Inputs!AI$41</f>
        <v>4.1900000000000004</v>
      </c>
      <c r="AJ1023" s="170">
        <f>Inputs!AJ$41</f>
        <v>4.1900000000000004</v>
      </c>
      <c r="AK1023" s="170">
        <f>Inputs!AK$41</f>
        <v>4.1900000000000004</v>
      </c>
      <c r="AL1023" s="170">
        <f>Inputs!AL$41</f>
        <v>4.1900000000000004</v>
      </c>
      <c r="AM1023" s="170">
        <f>Inputs!AM$41</f>
        <v>4.1900000000000004</v>
      </c>
    </row>
    <row r="1024" spans="2:39" outlineLevel="1">
      <c r="E1024" s="146" t="str">
        <f>Inputs!E$42</f>
        <v>Notional gearing</v>
      </c>
      <c r="F1024" s="147"/>
      <c r="G1024" s="147" t="str">
        <f>Inputs!G$42</f>
        <v>%</v>
      </c>
      <c r="H1024" s="146"/>
      <c r="I1024" s="146"/>
      <c r="J1024" s="170">
        <f>Inputs!J$42</f>
        <v>60</v>
      </c>
      <c r="K1024" s="170">
        <f>Inputs!K$42</f>
        <v>60</v>
      </c>
      <c r="L1024" s="170">
        <f>Inputs!L$42</f>
        <v>60</v>
      </c>
      <c r="M1024" s="170">
        <f>Inputs!M$42</f>
        <v>60</v>
      </c>
      <c r="N1024" s="170">
        <f>Inputs!N$42</f>
        <v>60</v>
      </c>
      <c r="O1024" s="170">
        <f>Inputs!O$42</f>
        <v>55</v>
      </c>
      <c r="P1024" s="170">
        <f>Inputs!P$42</f>
        <v>55</v>
      </c>
      <c r="Q1024" s="170">
        <f>Inputs!Q$42</f>
        <v>55</v>
      </c>
      <c r="R1024" s="170">
        <f>Inputs!R$42</f>
        <v>55</v>
      </c>
      <c r="S1024" s="170">
        <f>Inputs!S$42</f>
        <v>55</v>
      </c>
      <c r="T1024" s="170">
        <f>Inputs!T$42</f>
        <v>55</v>
      </c>
      <c r="U1024" s="170">
        <f>Inputs!U$42</f>
        <v>55</v>
      </c>
      <c r="V1024" s="170">
        <f>Inputs!V$42</f>
        <v>55</v>
      </c>
      <c r="W1024" s="170">
        <f>Inputs!W$42</f>
        <v>55</v>
      </c>
      <c r="X1024" s="170">
        <f>Inputs!X$42</f>
        <v>55</v>
      </c>
      <c r="Y1024" s="170">
        <f>Inputs!Y$42</f>
        <v>55</v>
      </c>
      <c r="Z1024" s="170">
        <f>Inputs!Z$42</f>
        <v>55</v>
      </c>
      <c r="AA1024" s="170">
        <f>Inputs!AA$42</f>
        <v>55</v>
      </c>
      <c r="AB1024" s="170">
        <f>Inputs!AB$42</f>
        <v>55</v>
      </c>
      <c r="AC1024" s="170">
        <f>Inputs!AC$42</f>
        <v>55</v>
      </c>
      <c r="AD1024" s="170">
        <f>Inputs!AD$42</f>
        <v>55</v>
      </c>
      <c r="AE1024" s="170">
        <f>Inputs!AE$42</f>
        <v>55</v>
      </c>
      <c r="AF1024" s="170">
        <f>Inputs!AF$42</f>
        <v>55</v>
      </c>
      <c r="AG1024" s="170">
        <f>Inputs!AG$42</f>
        <v>55</v>
      </c>
      <c r="AH1024" s="170">
        <f>Inputs!AH$42</f>
        <v>55</v>
      </c>
      <c r="AI1024" s="170">
        <f>Inputs!AI$42</f>
        <v>55</v>
      </c>
      <c r="AJ1024" s="170">
        <f>Inputs!AJ$42</f>
        <v>55</v>
      </c>
      <c r="AK1024" s="170">
        <f>Inputs!AK$42</f>
        <v>55</v>
      </c>
      <c r="AL1024" s="170">
        <f>Inputs!AL$42</f>
        <v>55</v>
      </c>
      <c r="AM1024" s="170">
        <f>Inputs!AM$42</f>
        <v>55</v>
      </c>
    </row>
    <row r="1025" spans="2:39" outlineLevel="1">
      <c r="E1025" s="110" t="s">
        <v>332</v>
      </c>
      <c r="G1025" s="111" t="s">
        <v>163</v>
      </c>
      <c r="J1025" s="149">
        <f>100-J1024</f>
        <v>40</v>
      </c>
      <c r="K1025" s="149">
        <f t="shared" ref="K1025" si="1096">100-K1024</f>
        <v>40</v>
      </c>
      <c r="L1025" s="149">
        <f t="shared" ref="L1025" si="1097">100-L1024</f>
        <v>40</v>
      </c>
      <c r="M1025" s="149">
        <f t="shared" ref="M1025" si="1098">100-M1024</f>
        <v>40</v>
      </c>
      <c r="N1025" s="149">
        <f t="shared" ref="N1025" si="1099">100-N1024</f>
        <v>40</v>
      </c>
      <c r="O1025" s="149">
        <f t="shared" ref="O1025" si="1100">100-O1024</f>
        <v>45</v>
      </c>
      <c r="P1025" s="149">
        <f t="shared" ref="P1025" si="1101">100-P1024</f>
        <v>45</v>
      </c>
      <c r="Q1025" s="149">
        <f t="shared" ref="Q1025" si="1102">100-Q1024</f>
        <v>45</v>
      </c>
      <c r="R1025" s="149">
        <f t="shared" ref="R1025" si="1103">100-R1024</f>
        <v>45</v>
      </c>
      <c r="S1025" s="149">
        <f t="shared" ref="S1025" si="1104">100-S1024</f>
        <v>45</v>
      </c>
      <c r="T1025" s="149">
        <f t="shared" ref="T1025" si="1105">100-T1024</f>
        <v>45</v>
      </c>
      <c r="U1025" s="149">
        <f t="shared" ref="U1025" si="1106">100-U1024</f>
        <v>45</v>
      </c>
      <c r="V1025" s="149">
        <f t="shared" ref="V1025" si="1107">100-V1024</f>
        <v>45</v>
      </c>
      <c r="W1025" s="149">
        <f t="shared" ref="W1025" si="1108">100-W1024</f>
        <v>45</v>
      </c>
      <c r="X1025" s="149">
        <f t="shared" ref="X1025" si="1109">100-X1024</f>
        <v>45</v>
      </c>
      <c r="Y1025" s="149">
        <f t="shared" ref="Y1025" si="1110">100-Y1024</f>
        <v>45</v>
      </c>
      <c r="Z1025" s="149">
        <f t="shared" ref="Z1025" si="1111">100-Z1024</f>
        <v>45</v>
      </c>
      <c r="AA1025" s="149">
        <f t="shared" ref="AA1025" si="1112">100-AA1024</f>
        <v>45</v>
      </c>
      <c r="AB1025" s="149">
        <f t="shared" ref="AB1025" si="1113">100-AB1024</f>
        <v>45</v>
      </c>
      <c r="AC1025" s="149">
        <f t="shared" ref="AC1025" si="1114">100-AC1024</f>
        <v>45</v>
      </c>
      <c r="AD1025" s="149">
        <f t="shared" ref="AD1025" si="1115">100-AD1024</f>
        <v>45</v>
      </c>
      <c r="AE1025" s="149">
        <f t="shared" ref="AE1025" si="1116">100-AE1024</f>
        <v>45</v>
      </c>
      <c r="AF1025" s="149">
        <f t="shared" ref="AF1025" si="1117">100-AF1024</f>
        <v>45</v>
      </c>
      <c r="AG1025" s="149">
        <f t="shared" ref="AG1025" si="1118">100-AG1024</f>
        <v>45</v>
      </c>
      <c r="AH1025" s="149">
        <f t="shared" ref="AH1025" si="1119">100-AH1024</f>
        <v>45</v>
      </c>
      <c r="AI1025" s="149">
        <f t="shared" ref="AI1025" si="1120">100-AI1024</f>
        <v>45</v>
      </c>
      <c r="AJ1025" s="149">
        <f t="shared" ref="AJ1025" si="1121">100-AJ1024</f>
        <v>45</v>
      </c>
      <c r="AK1025" s="149">
        <f t="shared" ref="AK1025" si="1122">100-AK1024</f>
        <v>45</v>
      </c>
      <c r="AL1025" s="149">
        <f t="shared" ref="AL1025" si="1123">100-AL1024</f>
        <v>45</v>
      </c>
      <c r="AM1025" s="149">
        <f t="shared" ref="AM1025" si="1124">100-AM1024</f>
        <v>45</v>
      </c>
    </row>
    <row r="1026" spans="2:39" outlineLevel="1">
      <c r="E1026" s="146" t="str">
        <f>Inputs!E$40</f>
        <v>Allowed Cost of Capital</v>
      </c>
      <c r="F1026" s="147"/>
      <c r="G1026" s="147" t="str">
        <f>Inputs!G$40</f>
        <v>%</v>
      </c>
      <c r="H1026" s="146"/>
      <c r="I1026" s="146"/>
      <c r="J1026" s="170">
        <f>Inputs!J$40</f>
        <v>2.92</v>
      </c>
      <c r="K1026" s="170">
        <f>Inputs!K$40</f>
        <v>2.92</v>
      </c>
      <c r="L1026" s="170">
        <f>Inputs!L$40</f>
        <v>2.92</v>
      </c>
      <c r="M1026" s="170">
        <f>Inputs!M$40</f>
        <v>2.92</v>
      </c>
      <c r="N1026" s="170">
        <f>Inputs!N$40</f>
        <v>2.92</v>
      </c>
      <c r="O1026" s="170">
        <f>Inputs!O$40</f>
        <v>3.23</v>
      </c>
      <c r="P1026" s="170">
        <f>Inputs!P$40</f>
        <v>3.23</v>
      </c>
      <c r="Q1026" s="170">
        <f>Inputs!Q$40</f>
        <v>3.23</v>
      </c>
      <c r="R1026" s="170">
        <f>Inputs!R$40</f>
        <v>3.23</v>
      </c>
      <c r="S1026" s="170">
        <f>Inputs!S$40</f>
        <v>3.23</v>
      </c>
      <c r="T1026" s="170">
        <f>Inputs!T$40</f>
        <v>3.23</v>
      </c>
      <c r="U1026" s="170">
        <f>Inputs!U$40</f>
        <v>3.23</v>
      </c>
      <c r="V1026" s="170">
        <f>Inputs!V$40</f>
        <v>3.23</v>
      </c>
      <c r="W1026" s="170">
        <f>Inputs!W$40</f>
        <v>3.23</v>
      </c>
      <c r="X1026" s="170">
        <f>Inputs!X$40</f>
        <v>3.23</v>
      </c>
      <c r="Y1026" s="170">
        <f>Inputs!Y$40</f>
        <v>3.23</v>
      </c>
      <c r="Z1026" s="170">
        <f>Inputs!Z$40</f>
        <v>3.23</v>
      </c>
      <c r="AA1026" s="170">
        <f>Inputs!AA$40</f>
        <v>3.23</v>
      </c>
      <c r="AB1026" s="170">
        <f>Inputs!AB$40</f>
        <v>3.23</v>
      </c>
      <c r="AC1026" s="170">
        <f>Inputs!AC$40</f>
        <v>3.23</v>
      </c>
      <c r="AD1026" s="170">
        <f>Inputs!AD$40</f>
        <v>3.23</v>
      </c>
      <c r="AE1026" s="170">
        <f>Inputs!AE$40</f>
        <v>3.23</v>
      </c>
      <c r="AF1026" s="170">
        <f>Inputs!AF$40</f>
        <v>3.23</v>
      </c>
      <c r="AG1026" s="170">
        <f>Inputs!AG$40</f>
        <v>3.23</v>
      </c>
      <c r="AH1026" s="170">
        <f>Inputs!AH$40</f>
        <v>3.23</v>
      </c>
      <c r="AI1026" s="170">
        <f>Inputs!AI$40</f>
        <v>3.23</v>
      </c>
      <c r="AJ1026" s="170">
        <f>Inputs!AJ$40</f>
        <v>3.23</v>
      </c>
      <c r="AK1026" s="170">
        <f>Inputs!AK$40</f>
        <v>3.23</v>
      </c>
      <c r="AL1026" s="170">
        <f>Inputs!AL$40</f>
        <v>3.23</v>
      </c>
      <c r="AM1026" s="170">
        <f>Inputs!AM$40</f>
        <v>3.23</v>
      </c>
    </row>
    <row r="1027" spans="2:39" outlineLevel="1">
      <c r="E1027" s="146" t="str">
        <f>Inputs!E$46</f>
        <v>Statutory marginal rate of corporation tax</v>
      </c>
      <c r="F1027" s="147"/>
      <c r="G1027" s="147" t="str">
        <f>Inputs!G$46</f>
        <v>%</v>
      </c>
      <c r="H1027" s="146"/>
      <c r="I1027" s="146"/>
      <c r="J1027" s="170">
        <f>Inputs!J$46</f>
        <v>19</v>
      </c>
      <c r="K1027" s="170">
        <f>Inputs!K$46</f>
        <v>19</v>
      </c>
      <c r="L1027" s="170">
        <f>Inputs!L$46</f>
        <v>25</v>
      </c>
      <c r="M1027" s="170">
        <f>Inputs!M$46</f>
        <v>25</v>
      </c>
      <c r="N1027" s="170">
        <f>Inputs!N$46</f>
        <v>25</v>
      </c>
      <c r="O1027" s="170">
        <f>Inputs!O$46</f>
        <v>25</v>
      </c>
      <c r="P1027" s="170">
        <f>Inputs!P$46</f>
        <v>25</v>
      </c>
      <c r="Q1027" s="170">
        <f>Inputs!Q$46</f>
        <v>25</v>
      </c>
      <c r="R1027" s="170">
        <f>Inputs!R$46</f>
        <v>25</v>
      </c>
      <c r="S1027" s="170">
        <f>Inputs!S$46</f>
        <v>25</v>
      </c>
      <c r="T1027" s="170">
        <f>Inputs!T$46</f>
        <v>25</v>
      </c>
      <c r="U1027" s="170">
        <f>Inputs!U$46</f>
        <v>25</v>
      </c>
      <c r="V1027" s="170">
        <f>Inputs!V$46</f>
        <v>25</v>
      </c>
      <c r="W1027" s="170">
        <f>Inputs!W$46</f>
        <v>25</v>
      </c>
      <c r="X1027" s="170">
        <f>Inputs!X$46</f>
        <v>25</v>
      </c>
      <c r="Y1027" s="170">
        <f>Inputs!Y$46</f>
        <v>25</v>
      </c>
      <c r="Z1027" s="170">
        <f>Inputs!Z$46</f>
        <v>25</v>
      </c>
      <c r="AA1027" s="170">
        <f>Inputs!AA$46</f>
        <v>25</v>
      </c>
      <c r="AB1027" s="170">
        <f>Inputs!AB$46</f>
        <v>25</v>
      </c>
      <c r="AC1027" s="170">
        <f>Inputs!AC$46</f>
        <v>25</v>
      </c>
      <c r="AD1027" s="170">
        <f>Inputs!AD$46</f>
        <v>25</v>
      </c>
      <c r="AE1027" s="170">
        <f>Inputs!AE$46</f>
        <v>25</v>
      </c>
      <c r="AF1027" s="170">
        <f>Inputs!AF$46</f>
        <v>25</v>
      </c>
      <c r="AG1027" s="170">
        <f>Inputs!AG$46</f>
        <v>25</v>
      </c>
      <c r="AH1027" s="170">
        <f>Inputs!AH$46</f>
        <v>25</v>
      </c>
      <c r="AI1027" s="170">
        <f>Inputs!AI$46</f>
        <v>25</v>
      </c>
      <c r="AJ1027" s="170">
        <f>Inputs!AJ$46</f>
        <v>25</v>
      </c>
      <c r="AK1027" s="170">
        <f>Inputs!AK$46</f>
        <v>25</v>
      </c>
      <c r="AL1027" s="170">
        <f>Inputs!AL$46</f>
        <v>25</v>
      </c>
      <c r="AM1027" s="170">
        <f>Inputs!AM$46</f>
        <v>25</v>
      </c>
    </row>
    <row r="1028" spans="2:39" outlineLevel="1">
      <c r="J1028" s="167"/>
      <c r="K1028" s="167"/>
      <c r="L1028" s="167"/>
      <c r="M1028" s="167"/>
      <c r="N1028" s="167"/>
      <c r="O1028" s="167"/>
      <c r="P1028" s="167"/>
      <c r="Q1028" s="167"/>
      <c r="R1028" s="167"/>
      <c r="S1028" s="167"/>
      <c r="T1028" s="167"/>
      <c r="U1028" s="167"/>
      <c r="V1028" s="167"/>
      <c r="W1028" s="167"/>
      <c r="X1028" s="167"/>
      <c r="Y1028" s="167"/>
      <c r="Z1028" s="167"/>
      <c r="AA1028" s="167"/>
      <c r="AB1028" s="167"/>
      <c r="AC1028" s="167"/>
      <c r="AD1028" s="167"/>
      <c r="AE1028" s="167"/>
      <c r="AF1028" s="167"/>
      <c r="AG1028" s="167"/>
      <c r="AH1028" s="167"/>
      <c r="AI1028" s="167"/>
      <c r="AJ1028" s="167"/>
      <c r="AK1028" s="167"/>
      <c r="AL1028" s="167"/>
      <c r="AM1028" s="167"/>
    </row>
    <row r="1029" spans="2:39" outlineLevel="1">
      <c r="E1029" s="153" t="s">
        <v>333</v>
      </c>
      <c r="F1029" s="154"/>
      <c r="G1029" s="154" t="s">
        <v>160</v>
      </c>
      <c r="H1029" s="153"/>
      <c r="I1029" s="153"/>
      <c r="J1029" s="162">
        <f>J1019 * ( (J1023 / 100 * J1025 / 100 ) / (J1026 / 100 ) ) * (1 / ( 1 - J1027 / 100 ) - 1 )</f>
        <v>0</v>
      </c>
      <c r="K1029" s="162">
        <f t="shared" ref="K1029:M1029" si="1125">K1019 * ( (K1023 / 100 * K1025 / 100 ) / (K1026 / 100 ) ) * (1 / ( 1 - K1027 / 100 ) - 1 )</f>
        <v>0</v>
      </c>
      <c r="L1029" s="162">
        <f t="shared" si="1125"/>
        <v>0</v>
      </c>
      <c r="M1029" s="162">
        <f t="shared" si="1125"/>
        <v>0</v>
      </c>
      <c r="N1029" s="162">
        <f>N1019 * ( (N1023 / 100 * N1025 / 100 ) / (N1026 / 100 ) ) * (1 / ( 1 - N1027 / 100 ) - 1 )</f>
        <v>0</v>
      </c>
      <c r="O1029" s="162">
        <f t="shared" ref="O1029:AM1029" si="1126">O1019 * ( (O1023 / 100 * O1025 / 100 ) / (O1026 / 100 ) ) * (1 / ( 1 - O1027 / 100 ) - 1 )</f>
        <v>0</v>
      </c>
      <c r="P1029" s="162">
        <f t="shared" si="1126"/>
        <v>0</v>
      </c>
      <c r="Q1029" s="162">
        <f t="shared" si="1126"/>
        <v>0</v>
      </c>
      <c r="R1029" s="162">
        <f t="shared" si="1126"/>
        <v>0</v>
      </c>
      <c r="S1029" s="162">
        <f t="shared" si="1126"/>
        <v>0</v>
      </c>
      <c r="T1029" s="162">
        <f t="shared" si="1126"/>
        <v>0</v>
      </c>
      <c r="U1029" s="162">
        <f t="shared" si="1126"/>
        <v>0</v>
      </c>
      <c r="V1029" s="162">
        <f t="shared" si="1126"/>
        <v>0</v>
      </c>
      <c r="W1029" s="162">
        <f t="shared" si="1126"/>
        <v>0</v>
      </c>
      <c r="X1029" s="162">
        <f t="shared" si="1126"/>
        <v>0</v>
      </c>
      <c r="Y1029" s="162">
        <f t="shared" si="1126"/>
        <v>0</v>
      </c>
      <c r="Z1029" s="162">
        <f t="shared" si="1126"/>
        <v>0</v>
      </c>
      <c r="AA1029" s="162">
        <f t="shared" si="1126"/>
        <v>0</v>
      </c>
      <c r="AB1029" s="162">
        <f t="shared" si="1126"/>
        <v>0</v>
      </c>
      <c r="AC1029" s="162">
        <f t="shared" si="1126"/>
        <v>0</v>
      </c>
      <c r="AD1029" s="162">
        <f t="shared" si="1126"/>
        <v>0</v>
      </c>
      <c r="AE1029" s="162">
        <f t="shared" si="1126"/>
        <v>0</v>
      </c>
      <c r="AF1029" s="162">
        <f t="shared" si="1126"/>
        <v>0</v>
      </c>
      <c r="AG1029" s="162">
        <f t="shared" si="1126"/>
        <v>0</v>
      </c>
      <c r="AH1029" s="162">
        <f t="shared" si="1126"/>
        <v>0</v>
      </c>
      <c r="AI1029" s="162">
        <f t="shared" si="1126"/>
        <v>0</v>
      </c>
      <c r="AJ1029" s="162">
        <f t="shared" si="1126"/>
        <v>0</v>
      </c>
      <c r="AK1029" s="162">
        <f t="shared" si="1126"/>
        <v>0</v>
      </c>
      <c r="AL1029" s="162">
        <f t="shared" si="1126"/>
        <v>0</v>
      </c>
      <c r="AM1029" s="162">
        <f t="shared" si="1126"/>
        <v>0</v>
      </c>
    </row>
    <row r="1030" spans="2:39" outlineLevel="1"/>
    <row r="1031" spans="2:39" outlineLevel="1">
      <c r="B1031" s="157" t="s">
        <v>334</v>
      </c>
    </row>
    <row r="1032" spans="2:39" outlineLevel="1"/>
    <row r="1033" spans="2:39" outlineLevel="1">
      <c r="E1033" s="163" t="str">
        <f>Inputs!E$207</f>
        <v>Enhancement operating expenditure</v>
      </c>
      <c r="F1033" s="150"/>
      <c r="G1033" s="150" t="str">
        <f>Inputs!G$207</f>
        <v>£m 2022/23p</v>
      </c>
      <c r="H1033" s="163"/>
      <c r="I1033" s="163"/>
      <c r="J1033" s="174">
        <f>Inputs!J$207</f>
        <v>0</v>
      </c>
      <c r="K1033" s="174">
        <f>Inputs!K$207</f>
        <v>0</v>
      </c>
      <c r="L1033" s="174">
        <f>Inputs!L$207</f>
        <v>0</v>
      </c>
      <c r="M1033" s="174">
        <f>Inputs!M$207</f>
        <v>0</v>
      </c>
      <c r="N1033" s="174">
        <f>Inputs!N$207</f>
        <v>0</v>
      </c>
      <c r="O1033" s="174">
        <f>Inputs!O$207</f>
        <v>0</v>
      </c>
      <c r="P1033" s="174">
        <f>Inputs!P$207</f>
        <v>0</v>
      </c>
      <c r="Q1033" s="174">
        <f>Inputs!Q$207</f>
        <v>0</v>
      </c>
      <c r="R1033" s="174">
        <f>Inputs!R$207</f>
        <v>0</v>
      </c>
      <c r="S1033" s="174">
        <f>Inputs!S$207</f>
        <v>0</v>
      </c>
      <c r="T1033" s="174">
        <f>Inputs!T$207</f>
        <v>0</v>
      </c>
      <c r="U1033" s="174">
        <f>Inputs!U$207</f>
        <v>0</v>
      </c>
      <c r="V1033" s="174">
        <f>Inputs!V$207</f>
        <v>0</v>
      </c>
      <c r="W1033" s="174">
        <f>Inputs!W$207</f>
        <v>0</v>
      </c>
      <c r="X1033" s="174">
        <f>Inputs!X$207</f>
        <v>0</v>
      </c>
      <c r="Y1033" s="174">
        <f>Inputs!Y$207</f>
        <v>0</v>
      </c>
      <c r="Z1033" s="174">
        <f>Inputs!Z$207</f>
        <v>0</v>
      </c>
      <c r="AA1033" s="174">
        <f>Inputs!AA$207</f>
        <v>0</v>
      </c>
      <c r="AB1033" s="174">
        <f>Inputs!AB$207</f>
        <v>0</v>
      </c>
      <c r="AC1033" s="174">
        <f>Inputs!AC$207</f>
        <v>0</v>
      </c>
      <c r="AD1033" s="174">
        <f>Inputs!AD$207</f>
        <v>0</v>
      </c>
      <c r="AE1033" s="174">
        <f>Inputs!AE$207</f>
        <v>0</v>
      </c>
      <c r="AF1033" s="174">
        <f>Inputs!AF$207</f>
        <v>0</v>
      </c>
      <c r="AG1033" s="174">
        <f>Inputs!AG$207</f>
        <v>0</v>
      </c>
      <c r="AH1033" s="174">
        <f>Inputs!AH$207</f>
        <v>0</v>
      </c>
      <c r="AI1033" s="174">
        <f>Inputs!AI$207</f>
        <v>0</v>
      </c>
      <c r="AJ1033" s="174">
        <f>Inputs!AJ$207</f>
        <v>0</v>
      </c>
      <c r="AK1033" s="174">
        <f>Inputs!AK$207</f>
        <v>0</v>
      </c>
      <c r="AL1033" s="174">
        <f>Inputs!AL$207</f>
        <v>0</v>
      </c>
      <c r="AM1033" s="174">
        <f>Inputs!AM$207</f>
        <v>0</v>
      </c>
    </row>
    <row r="1034" spans="2:39" outlineLevel="1">
      <c r="E1034" s="146" t="str">
        <f>Inputs!E$211</f>
        <v>Enhancement opex efficiency target</v>
      </c>
      <c r="F1034" s="146"/>
      <c r="G1034" s="147" t="str">
        <f>Inputs!G$211</f>
        <v>%</v>
      </c>
      <c r="H1034" s="146"/>
      <c r="I1034" s="146"/>
      <c r="J1034" s="173">
        <f>Inputs!J$211</f>
        <v>100</v>
      </c>
      <c r="K1034" s="173">
        <f>Inputs!K$211</f>
        <v>100</v>
      </c>
      <c r="L1034" s="173">
        <f>Inputs!L$211</f>
        <v>100</v>
      </c>
      <c r="M1034" s="173">
        <f>Inputs!M$211</f>
        <v>100</v>
      </c>
      <c r="N1034" s="173">
        <f>Inputs!N$211</f>
        <v>100</v>
      </c>
      <c r="O1034" s="173">
        <f>Inputs!O$211</f>
        <v>100</v>
      </c>
      <c r="P1034" s="173">
        <f>Inputs!P$211</f>
        <v>100</v>
      </c>
      <c r="Q1034" s="173">
        <f>Inputs!Q$211</f>
        <v>100</v>
      </c>
      <c r="R1034" s="173">
        <f>Inputs!R$211</f>
        <v>100</v>
      </c>
      <c r="S1034" s="173">
        <f>Inputs!S$211</f>
        <v>100</v>
      </c>
      <c r="T1034" s="173">
        <f>Inputs!T$211</f>
        <v>100</v>
      </c>
      <c r="U1034" s="173">
        <f>Inputs!U$211</f>
        <v>100</v>
      </c>
      <c r="V1034" s="173">
        <f>Inputs!V$211</f>
        <v>100</v>
      </c>
      <c r="W1034" s="173">
        <f>Inputs!W$211</f>
        <v>100</v>
      </c>
      <c r="X1034" s="173">
        <f>Inputs!X$211</f>
        <v>100</v>
      </c>
      <c r="Y1034" s="173">
        <f>Inputs!Y$211</f>
        <v>100</v>
      </c>
      <c r="Z1034" s="173">
        <f>Inputs!Z$211</f>
        <v>100</v>
      </c>
      <c r="AA1034" s="173">
        <f>Inputs!AA$211</f>
        <v>100</v>
      </c>
      <c r="AB1034" s="173">
        <f>Inputs!AB$211</f>
        <v>100</v>
      </c>
      <c r="AC1034" s="173">
        <f>Inputs!AC$211</f>
        <v>100</v>
      </c>
      <c r="AD1034" s="173">
        <f>Inputs!AD$211</f>
        <v>100</v>
      </c>
      <c r="AE1034" s="173">
        <f>Inputs!AE$211</f>
        <v>100</v>
      </c>
      <c r="AF1034" s="173">
        <f>Inputs!AF$211</f>
        <v>100</v>
      </c>
      <c r="AG1034" s="173">
        <f>Inputs!AG$211</f>
        <v>100</v>
      </c>
      <c r="AH1034" s="173">
        <f>Inputs!AH$211</f>
        <v>100</v>
      </c>
      <c r="AI1034" s="173">
        <f>Inputs!AI$211</f>
        <v>100</v>
      </c>
      <c r="AJ1034" s="173">
        <f>Inputs!AJ$211</f>
        <v>100</v>
      </c>
      <c r="AK1034" s="173">
        <f>Inputs!AK$211</f>
        <v>100</v>
      </c>
      <c r="AL1034" s="173">
        <f>Inputs!AL$211</f>
        <v>100</v>
      </c>
      <c r="AM1034" s="173">
        <f>Inputs!AM$211</f>
        <v>100</v>
      </c>
    </row>
    <row r="1035" spans="2:39" outlineLevel="1">
      <c r="E1035" s="298" t="s">
        <v>335</v>
      </c>
      <c r="F1035" s="299"/>
      <c r="G1035" s="299">
        <f>Inputs!G1055</f>
        <v>0</v>
      </c>
      <c r="H1035" s="298"/>
      <c r="I1035" s="298"/>
      <c r="J1035" s="162">
        <f t="shared" ref="J1035:AM1035" si="1127">J1033 * J1034 / 100</f>
        <v>0</v>
      </c>
      <c r="K1035" s="162">
        <f t="shared" si="1127"/>
        <v>0</v>
      </c>
      <c r="L1035" s="162">
        <f t="shared" si="1127"/>
        <v>0</v>
      </c>
      <c r="M1035" s="162">
        <f t="shared" si="1127"/>
        <v>0</v>
      </c>
      <c r="N1035" s="162">
        <f t="shared" si="1127"/>
        <v>0</v>
      </c>
      <c r="O1035" s="162">
        <f t="shared" si="1127"/>
        <v>0</v>
      </c>
      <c r="P1035" s="162">
        <f t="shared" si="1127"/>
        <v>0</v>
      </c>
      <c r="Q1035" s="162">
        <f t="shared" si="1127"/>
        <v>0</v>
      </c>
      <c r="R1035" s="162">
        <f t="shared" si="1127"/>
        <v>0</v>
      </c>
      <c r="S1035" s="162">
        <f t="shared" si="1127"/>
        <v>0</v>
      </c>
      <c r="T1035" s="162">
        <f t="shared" si="1127"/>
        <v>0</v>
      </c>
      <c r="U1035" s="162">
        <f t="shared" si="1127"/>
        <v>0</v>
      </c>
      <c r="V1035" s="162">
        <f t="shared" si="1127"/>
        <v>0</v>
      </c>
      <c r="W1035" s="162">
        <f t="shared" si="1127"/>
        <v>0</v>
      </c>
      <c r="X1035" s="162">
        <f t="shared" si="1127"/>
        <v>0</v>
      </c>
      <c r="Y1035" s="162">
        <f t="shared" si="1127"/>
        <v>0</v>
      </c>
      <c r="Z1035" s="162">
        <f t="shared" si="1127"/>
        <v>0</v>
      </c>
      <c r="AA1035" s="162">
        <f t="shared" si="1127"/>
        <v>0</v>
      </c>
      <c r="AB1035" s="162">
        <f t="shared" si="1127"/>
        <v>0</v>
      </c>
      <c r="AC1035" s="162">
        <f t="shared" si="1127"/>
        <v>0</v>
      </c>
      <c r="AD1035" s="162">
        <f t="shared" si="1127"/>
        <v>0</v>
      </c>
      <c r="AE1035" s="162">
        <f t="shared" si="1127"/>
        <v>0</v>
      </c>
      <c r="AF1035" s="162">
        <f t="shared" si="1127"/>
        <v>0</v>
      </c>
      <c r="AG1035" s="162">
        <f t="shared" si="1127"/>
        <v>0</v>
      </c>
      <c r="AH1035" s="162">
        <f t="shared" si="1127"/>
        <v>0</v>
      </c>
      <c r="AI1035" s="162">
        <f t="shared" si="1127"/>
        <v>0</v>
      </c>
      <c r="AJ1035" s="162">
        <f t="shared" si="1127"/>
        <v>0</v>
      </c>
      <c r="AK1035" s="162">
        <f t="shared" si="1127"/>
        <v>0</v>
      </c>
      <c r="AL1035" s="162">
        <f t="shared" si="1127"/>
        <v>0</v>
      </c>
      <c r="AM1035" s="162">
        <f t="shared" si="1127"/>
        <v>0</v>
      </c>
    </row>
    <row r="1036" spans="2:39" outlineLevel="1"/>
    <row r="1037" spans="2:39" outlineLevel="1">
      <c r="B1037" s="157" t="s">
        <v>336</v>
      </c>
    </row>
    <row r="1038" spans="2:39" outlineLevel="1"/>
    <row r="1039" spans="2:39" outlineLevel="1">
      <c r="E1039" s="110" t="s">
        <v>337</v>
      </c>
      <c r="G1039" s="111" t="s">
        <v>160</v>
      </c>
      <c r="J1039" s="158">
        <f>J1035+J1029+J1019+J1005</f>
        <v>0</v>
      </c>
      <c r="K1039" s="158">
        <f t="shared" ref="K1039:AM1039" si="1128">K1035+K1029+K1019+K1005</f>
        <v>0</v>
      </c>
      <c r="L1039" s="158">
        <f t="shared" si="1128"/>
        <v>0</v>
      </c>
      <c r="M1039" s="158">
        <f t="shared" si="1128"/>
        <v>0</v>
      </c>
      <c r="N1039" s="158">
        <f t="shared" si="1128"/>
        <v>0</v>
      </c>
      <c r="O1039" s="158">
        <f t="shared" si="1128"/>
        <v>0</v>
      </c>
      <c r="P1039" s="158">
        <f t="shared" si="1128"/>
        <v>0</v>
      </c>
      <c r="Q1039" s="158">
        <f t="shared" si="1128"/>
        <v>0</v>
      </c>
      <c r="R1039" s="158">
        <f t="shared" si="1128"/>
        <v>0</v>
      </c>
      <c r="S1039" s="158">
        <f t="shared" si="1128"/>
        <v>0</v>
      </c>
      <c r="T1039" s="158">
        <f t="shared" si="1128"/>
        <v>0</v>
      </c>
      <c r="U1039" s="158">
        <f t="shared" si="1128"/>
        <v>0</v>
      </c>
      <c r="V1039" s="158">
        <f t="shared" si="1128"/>
        <v>0</v>
      </c>
      <c r="W1039" s="158">
        <f t="shared" si="1128"/>
        <v>0</v>
      </c>
      <c r="X1039" s="158">
        <f t="shared" si="1128"/>
        <v>0</v>
      </c>
      <c r="Y1039" s="158">
        <f t="shared" si="1128"/>
        <v>0</v>
      </c>
      <c r="Z1039" s="158">
        <f t="shared" si="1128"/>
        <v>0</v>
      </c>
      <c r="AA1039" s="158">
        <f t="shared" si="1128"/>
        <v>0</v>
      </c>
      <c r="AB1039" s="158">
        <f t="shared" si="1128"/>
        <v>0</v>
      </c>
      <c r="AC1039" s="158">
        <f t="shared" si="1128"/>
        <v>0</v>
      </c>
      <c r="AD1039" s="158">
        <f t="shared" si="1128"/>
        <v>0</v>
      </c>
      <c r="AE1039" s="158">
        <f t="shared" si="1128"/>
        <v>0</v>
      </c>
      <c r="AF1039" s="158">
        <f t="shared" si="1128"/>
        <v>0</v>
      </c>
      <c r="AG1039" s="158">
        <f t="shared" si="1128"/>
        <v>0</v>
      </c>
      <c r="AH1039" s="158">
        <f t="shared" si="1128"/>
        <v>0</v>
      </c>
      <c r="AI1039" s="158">
        <f t="shared" si="1128"/>
        <v>0</v>
      </c>
      <c r="AJ1039" s="158">
        <f t="shared" si="1128"/>
        <v>0</v>
      </c>
      <c r="AK1039" s="158">
        <f t="shared" si="1128"/>
        <v>0</v>
      </c>
      <c r="AL1039" s="158">
        <f t="shared" si="1128"/>
        <v>0</v>
      </c>
      <c r="AM1039" s="158">
        <f t="shared" si="1128"/>
        <v>0</v>
      </c>
    </row>
    <row r="1040" spans="2:39" outlineLevel="1">
      <c r="E1040" s="146" t="str">
        <f>Inputs!E$43</f>
        <v>Multiplier to account for retail margin</v>
      </c>
      <c r="F1040" s="147"/>
      <c r="G1040" s="147" t="str">
        <f>Inputs!G$43</f>
        <v>n</v>
      </c>
      <c r="H1040" s="146"/>
      <c r="I1040" s="146"/>
      <c r="J1040" s="174">
        <f>Inputs!J$43</f>
        <v>1.01</v>
      </c>
      <c r="K1040" s="174">
        <f>Inputs!K$43</f>
        <v>1.01</v>
      </c>
      <c r="L1040" s="174">
        <f>Inputs!L$43</f>
        <v>1.01</v>
      </c>
      <c r="M1040" s="174">
        <f>Inputs!M$43</f>
        <v>1.01</v>
      </c>
      <c r="N1040" s="174">
        <f>Inputs!N$43</f>
        <v>1.01</v>
      </c>
      <c r="O1040" s="174">
        <f>Inputs!O$43</f>
        <v>1.01</v>
      </c>
      <c r="P1040" s="174">
        <f>Inputs!P$43</f>
        <v>1.01</v>
      </c>
      <c r="Q1040" s="174">
        <f>Inputs!Q$43</f>
        <v>1.01</v>
      </c>
      <c r="R1040" s="174">
        <f>Inputs!R$43</f>
        <v>1.01</v>
      </c>
      <c r="S1040" s="174">
        <f>Inputs!S$43</f>
        <v>1.01</v>
      </c>
      <c r="T1040" s="174">
        <f>Inputs!T$43</f>
        <v>1.01</v>
      </c>
      <c r="U1040" s="174">
        <f>Inputs!U$43</f>
        <v>1.01</v>
      </c>
      <c r="V1040" s="174">
        <f>Inputs!V$43</f>
        <v>1.01</v>
      </c>
      <c r="W1040" s="174">
        <f>Inputs!W$43</f>
        <v>1.01</v>
      </c>
      <c r="X1040" s="174">
        <f>Inputs!X$43</f>
        <v>1.01</v>
      </c>
      <c r="Y1040" s="174">
        <f>Inputs!Y$43</f>
        <v>1.01</v>
      </c>
      <c r="Z1040" s="174">
        <f>Inputs!Z$43</f>
        <v>1.01</v>
      </c>
      <c r="AA1040" s="174">
        <f>Inputs!AA$43</f>
        <v>1.01</v>
      </c>
      <c r="AB1040" s="174">
        <f>Inputs!AB$43</f>
        <v>1.01</v>
      </c>
      <c r="AC1040" s="174">
        <f>Inputs!AC$43</f>
        <v>1.01</v>
      </c>
      <c r="AD1040" s="174">
        <f>Inputs!AD$43</f>
        <v>1.01</v>
      </c>
      <c r="AE1040" s="174">
        <f>Inputs!AE$43</f>
        <v>1.01</v>
      </c>
      <c r="AF1040" s="174">
        <f>Inputs!AF$43</f>
        <v>1.01</v>
      </c>
      <c r="AG1040" s="174">
        <f>Inputs!AG$43</f>
        <v>1.01</v>
      </c>
      <c r="AH1040" s="174">
        <f>Inputs!AH$43</f>
        <v>1.01</v>
      </c>
      <c r="AI1040" s="174">
        <f>Inputs!AI$43</f>
        <v>1.01</v>
      </c>
      <c r="AJ1040" s="174">
        <f>Inputs!AJ$43</f>
        <v>1.01</v>
      </c>
      <c r="AK1040" s="174">
        <f>Inputs!AK$43</f>
        <v>1.01</v>
      </c>
      <c r="AL1040" s="174">
        <f>Inputs!AL$43</f>
        <v>1.01</v>
      </c>
      <c r="AM1040" s="174">
        <f>Inputs!AM$43</f>
        <v>1.01</v>
      </c>
    </row>
    <row r="1041" spans="2:39" outlineLevel="1">
      <c r="E1041" s="153" t="s">
        <v>338</v>
      </c>
      <c r="F1041" s="154"/>
      <c r="G1041" s="154" t="s">
        <v>160</v>
      </c>
      <c r="H1041" s="153"/>
      <c r="I1041" s="153"/>
      <c r="J1041" s="162">
        <f>( J1039 * J1040 ) - J1039</f>
        <v>0</v>
      </c>
      <c r="K1041" s="162">
        <f t="shared" ref="K1041:AM1041" si="1129">( K1039 * K1040 ) - K1039</f>
        <v>0</v>
      </c>
      <c r="L1041" s="162">
        <f t="shared" si="1129"/>
        <v>0</v>
      </c>
      <c r="M1041" s="162">
        <f t="shared" si="1129"/>
        <v>0</v>
      </c>
      <c r="N1041" s="162">
        <f t="shared" si="1129"/>
        <v>0</v>
      </c>
      <c r="O1041" s="162">
        <f t="shared" si="1129"/>
        <v>0</v>
      </c>
      <c r="P1041" s="162">
        <f t="shared" si="1129"/>
        <v>0</v>
      </c>
      <c r="Q1041" s="162">
        <f t="shared" si="1129"/>
        <v>0</v>
      </c>
      <c r="R1041" s="162">
        <f t="shared" si="1129"/>
        <v>0</v>
      </c>
      <c r="S1041" s="162">
        <f t="shared" si="1129"/>
        <v>0</v>
      </c>
      <c r="T1041" s="162">
        <f t="shared" si="1129"/>
        <v>0</v>
      </c>
      <c r="U1041" s="162">
        <f t="shared" si="1129"/>
        <v>0</v>
      </c>
      <c r="V1041" s="162">
        <f t="shared" si="1129"/>
        <v>0</v>
      </c>
      <c r="W1041" s="162">
        <f t="shared" si="1129"/>
        <v>0</v>
      </c>
      <c r="X1041" s="162">
        <f t="shared" si="1129"/>
        <v>0</v>
      </c>
      <c r="Y1041" s="162">
        <f t="shared" si="1129"/>
        <v>0</v>
      </c>
      <c r="Z1041" s="162">
        <f t="shared" si="1129"/>
        <v>0</v>
      </c>
      <c r="AA1041" s="162">
        <f t="shared" si="1129"/>
        <v>0</v>
      </c>
      <c r="AB1041" s="162">
        <f t="shared" si="1129"/>
        <v>0</v>
      </c>
      <c r="AC1041" s="162">
        <f t="shared" si="1129"/>
        <v>0</v>
      </c>
      <c r="AD1041" s="162">
        <f t="shared" si="1129"/>
        <v>0</v>
      </c>
      <c r="AE1041" s="162">
        <f t="shared" si="1129"/>
        <v>0</v>
      </c>
      <c r="AF1041" s="162">
        <f t="shared" si="1129"/>
        <v>0</v>
      </c>
      <c r="AG1041" s="162">
        <f t="shared" si="1129"/>
        <v>0</v>
      </c>
      <c r="AH1041" s="162">
        <f t="shared" si="1129"/>
        <v>0</v>
      </c>
      <c r="AI1041" s="162">
        <f t="shared" si="1129"/>
        <v>0</v>
      </c>
      <c r="AJ1041" s="162">
        <f t="shared" si="1129"/>
        <v>0</v>
      </c>
      <c r="AK1041" s="162">
        <f t="shared" si="1129"/>
        <v>0</v>
      </c>
      <c r="AL1041" s="162">
        <f t="shared" si="1129"/>
        <v>0</v>
      </c>
      <c r="AM1041" s="162">
        <f t="shared" si="1129"/>
        <v>0</v>
      </c>
    </row>
    <row r="1042" spans="2:39" outlineLevel="1"/>
    <row r="1043" spans="2:39" outlineLevel="1">
      <c r="B1043" s="157" t="s">
        <v>339</v>
      </c>
    </row>
    <row r="1044" spans="2:39" outlineLevel="1">
      <c r="E1044" s="148" t="str">
        <f>E1035</f>
        <v>Enhancement operating expenditure (post efficiency)</v>
      </c>
      <c r="F1044" s="159"/>
      <c r="G1044" s="159">
        <f t="shared" ref="G1044" si="1130">G1035</f>
        <v>0</v>
      </c>
      <c r="H1044" s="148"/>
      <c r="I1044" s="148"/>
      <c r="J1044" s="158">
        <f t="shared" ref="J1044:AM1044" si="1131">J1035</f>
        <v>0</v>
      </c>
      <c r="K1044" s="158">
        <f t="shared" si="1131"/>
        <v>0</v>
      </c>
      <c r="L1044" s="158">
        <f t="shared" si="1131"/>
        <v>0</v>
      </c>
      <c r="M1044" s="158">
        <f t="shared" si="1131"/>
        <v>0</v>
      </c>
      <c r="N1044" s="158">
        <f t="shared" si="1131"/>
        <v>0</v>
      </c>
      <c r="O1044" s="158">
        <f t="shared" si="1131"/>
        <v>0</v>
      </c>
      <c r="P1044" s="158">
        <f t="shared" si="1131"/>
        <v>0</v>
      </c>
      <c r="Q1044" s="158">
        <f t="shared" si="1131"/>
        <v>0</v>
      </c>
      <c r="R1044" s="158">
        <f t="shared" si="1131"/>
        <v>0</v>
      </c>
      <c r="S1044" s="158">
        <f t="shared" si="1131"/>
        <v>0</v>
      </c>
      <c r="T1044" s="158">
        <f t="shared" si="1131"/>
        <v>0</v>
      </c>
      <c r="U1044" s="158">
        <f t="shared" si="1131"/>
        <v>0</v>
      </c>
      <c r="V1044" s="158">
        <f t="shared" si="1131"/>
        <v>0</v>
      </c>
      <c r="W1044" s="158">
        <f t="shared" si="1131"/>
        <v>0</v>
      </c>
      <c r="X1044" s="158">
        <f t="shared" si="1131"/>
        <v>0</v>
      </c>
      <c r="Y1044" s="158">
        <f t="shared" si="1131"/>
        <v>0</v>
      </c>
      <c r="Z1044" s="158">
        <f t="shared" si="1131"/>
        <v>0</v>
      </c>
      <c r="AA1044" s="158">
        <f t="shared" si="1131"/>
        <v>0</v>
      </c>
      <c r="AB1044" s="158">
        <f t="shared" si="1131"/>
        <v>0</v>
      </c>
      <c r="AC1044" s="158">
        <f t="shared" si="1131"/>
        <v>0</v>
      </c>
      <c r="AD1044" s="158">
        <f t="shared" si="1131"/>
        <v>0</v>
      </c>
      <c r="AE1044" s="158">
        <f t="shared" si="1131"/>
        <v>0</v>
      </c>
      <c r="AF1044" s="158">
        <f t="shared" si="1131"/>
        <v>0</v>
      </c>
      <c r="AG1044" s="158">
        <f t="shared" si="1131"/>
        <v>0</v>
      </c>
      <c r="AH1044" s="158">
        <f t="shared" si="1131"/>
        <v>0</v>
      </c>
      <c r="AI1044" s="158">
        <f t="shared" si="1131"/>
        <v>0</v>
      </c>
      <c r="AJ1044" s="158">
        <f t="shared" si="1131"/>
        <v>0</v>
      </c>
      <c r="AK1044" s="158">
        <f t="shared" si="1131"/>
        <v>0</v>
      </c>
      <c r="AL1044" s="158">
        <f t="shared" si="1131"/>
        <v>0</v>
      </c>
      <c r="AM1044" s="158">
        <f t="shared" si="1131"/>
        <v>0</v>
      </c>
    </row>
    <row r="1045" spans="2:39" outlineLevel="1">
      <c r="E1045" s="110" t="str">
        <f>E1005</f>
        <v>Total draw down charges</v>
      </c>
      <c r="G1045" s="111" t="str">
        <f t="shared" ref="G1045" si="1132">G1005</f>
        <v>£m 2022/23p</v>
      </c>
      <c r="J1045" s="158">
        <f t="shared" ref="J1045:AM1045" si="1133">J1005</f>
        <v>0</v>
      </c>
      <c r="K1045" s="158">
        <f t="shared" si="1133"/>
        <v>0</v>
      </c>
      <c r="L1045" s="158">
        <f t="shared" si="1133"/>
        <v>0</v>
      </c>
      <c r="M1045" s="158">
        <f t="shared" si="1133"/>
        <v>0</v>
      </c>
      <c r="N1045" s="158">
        <f t="shared" si="1133"/>
        <v>0</v>
      </c>
      <c r="O1045" s="158">
        <f t="shared" si="1133"/>
        <v>0</v>
      </c>
      <c r="P1045" s="158">
        <f t="shared" si="1133"/>
        <v>0</v>
      </c>
      <c r="Q1045" s="158">
        <f t="shared" si="1133"/>
        <v>0</v>
      </c>
      <c r="R1045" s="158">
        <f t="shared" si="1133"/>
        <v>0</v>
      </c>
      <c r="S1045" s="158">
        <f t="shared" si="1133"/>
        <v>0</v>
      </c>
      <c r="T1045" s="158">
        <f t="shared" si="1133"/>
        <v>0</v>
      </c>
      <c r="U1045" s="158">
        <f t="shared" si="1133"/>
        <v>0</v>
      </c>
      <c r="V1045" s="158">
        <f t="shared" si="1133"/>
        <v>0</v>
      </c>
      <c r="W1045" s="158">
        <f t="shared" si="1133"/>
        <v>0</v>
      </c>
      <c r="X1045" s="158">
        <f t="shared" si="1133"/>
        <v>0</v>
      </c>
      <c r="Y1045" s="158">
        <f t="shared" si="1133"/>
        <v>0</v>
      </c>
      <c r="Z1045" s="158">
        <f t="shared" si="1133"/>
        <v>0</v>
      </c>
      <c r="AA1045" s="158">
        <f t="shared" si="1133"/>
        <v>0</v>
      </c>
      <c r="AB1045" s="158">
        <f t="shared" si="1133"/>
        <v>0</v>
      </c>
      <c r="AC1045" s="158">
        <f t="shared" si="1133"/>
        <v>0</v>
      </c>
      <c r="AD1045" s="158">
        <f t="shared" si="1133"/>
        <v>0</v>
      </c>
      <c r="AE1045" s="158">
        <f t="shared" si="1133"/>
        <v>0</v>
      </c>
      <c r="AF1045" s="158">
        <f t="shared" si="1133"/>
        <v>0</v>
      </c>
      <c r="AG1045" s="158">
        <f t="shared" si="1133"/>
        <v>0</v>
      </c>
      <c r="AH1045" s="158">
        <f t="shared" si="1133"/>
        <v>0</v>
      </c>
      <c r="AI1045" s="158">
        <f t="shared" si="1133"/>
        <v>0</v>
      </c>
      <c r="AJ1045" s="158">
        <f t="shared" si="1133"/>
        <v>0</v>
      </c>
      <c r="AK1045" s="158">
        <f t="shared" si="1133"/>
        <v>0</v>
      </c>
      <c r="AL1045" s="158">
        <f t="shared" si="1133"/>
        <v>0</v>
      </c>
      <c r="AM1045" s="158">
        <f t="shared" si="1133"/>
        <v>0</v>
      </c>
    </row>
    <row r="1046" spans="2:39" outlineLevel="1">
      <c r="E1046" s="110" t="str">
        <f>E1019</f>
        <v>Allowed return on capital</v>
      </c>
      <c r="G1046" s="111" t="str">
        <f t="shared" ref="G1046" si="1134">G1019</f>
        <v>£m 2022/23p</v>
      </c>
      <c r="J1046" s="158">
        <f t="shared" ref="J1046:AM1046" si="1135">J1019</f>
        <v>0</v>
      </c>
      <c r="K1046" s="158">
        <f t="shared" si="1135"/>
        <v>0</v>
      </c>
      <c r="L1046" s="158">
        <f t="shared" si="1135"/>
        <v>0</v>
      </c>
      <c r="M1046" s="158">
        <f t="shared" si="1135"/>
        <v>0</v>
      </c>
      <c r="N1046" s="158">
        <f t="shared" si="1135"/>
        <v>0</v>
      </c>
      <c r="O1046" s="158">
        <f t="shared" si="1135"/>
        <v>0</v>
      </c>
      <c r="P1046" s="158">
        <f t="shared" si="1135"/>
        <v>0</v>
      </c>
      <c r="Q1046" s="158">
        <f t="shared" si="1135"/>
        <v>0</v>
      </c>
      <c r="R1046" s="158">
        <f t="shared" si="1135"/>
        <v>0</v>
      </c>
      <c r="S1046" s="158">
        <f t="shared" si="1135"/>
        <v>0</v>
      </c>
      <c r="T1046" s="158">
        <f t="shared" si="1135"/>
        <v>0</v>
      </c>
      <c r="U1046" s="158">
        <f t="shared" si="1135"/>
        <v>0</v>
      </c>
      <c r="V1046" s="158">
        <f t="shared" si="1135"/>
        <v>0</v>
      </c>
      <c r="W1046" s="158">
        <f t="shared" si="1135"/>
        <v>0</v>
      </c>
      <c r="X1046" s="158">
        <f t="shared" si="1135"/>
        <v>0</v>
      </c>
      <c r="Y1046" s="158">
        <f t="shared" si="1135"/>
        <v>0</v>
      </c>
      <c r="Z1046" s="158">
        <f t="shared" si="1135"/>
        <v>0</v>
      </c>
      <c r="AA1046" s="158">
        <f t="shared" si="1135"/>
        <v>0</v>
      </c>
      <c r="AB1046" s="158">
        <f t="shared" si="1135"/>
        <v>0</v>
      </c>
      <c r="AC1046" s="158">
        <f t="shared" si="1135"/>
        <v>0</v>
      </c>
      <c r="AD1046" s="158">
        <f t="shared" si="1135"/>
        <v>0</v>
      </c>
      <c r="AE1046" s="158">
        <f t="shared" si="1135"/>
        <v>0</v>
      </c>
      <c r="AF1046" s="158">
        <f t="shared" si="1135"/>
        <v>0</v>
      </c>
      <c r="AG1046" s="158">
        <f t="shared" si="1135"/>
        <v>0</v>
      </c>
      <c r="AH1046" s="158">
        <f t="shared" si="1135"/>
        <v>0</v>
      </c>
      <c r="AI1046" s="158">
        <f t="shared" si="1135"/>
        <v>0</v>
      </c>
      <c r="AJ1046" s="158">
        <f t="shared" si="1135"/>
        <v>0</v>
      </c>
      <c r="AK1046" s="158">
        <f t="shared" si="1135"/>
        <v>0</v>
      </c>
      <c r="AL1046" s="158">
        <f t="shared" si="1135"/>
        <v>0</v>
      </c>
      <c r="AM1046" s="158">
        <f t="shared" si="1135"/>
        <v>0</v>
      </c>
    </row>
    <row r="1047" spans="2:39" outlineLevel="1">
      <c r="E1047" s="110" t="str">
        <f>E1029</f>
        <v>Allowed Tax</v>
      </c>
      <c r="G1047" s="111" t="str">
        <f>G1029</f>
        <v>£m 2022/23p</v>
      </c>
      <c r="J1047" s="158">
        <f>J1029</f>
        <v>0</v>
      </c>
      <c r="K1047" s="158">
        <f t="shared" ref="K1047:AM1047" si="1136">K1029</f>
        <v>0</v>
      </c>
      <c r="L1047" s="158">
        <f t="shared" si="1136"/>
        <v>0</v>
      </c>
      <c r="M1047" s="158">
        <f t="shared" si="1136"/>
        <v>0</v>
      </c>
      <c r="N1047" s="158">
        <f t="shared" si="1136"/>
        <v>0</v>
      </c>
      <c r="O1047" s="158">
        <f t="shared" si="1136"/>
        <v>0</v>
      </c>
      <c r="P1047" s="158">
        <f t="shared" si="1136"/>
        <v>0</v>
      </c>
      <c r="Q1047" s="158">
        <f t="shared" si="1136"/>
        <v>0</v>
      </c>
      <c r="R1047" s="158">
        <f t="shared" si="1136"/>
        <v>0</v>
      </c>
      <c r="S1047" s="158">
        <f t="shared" si="1136"/>
        <v>0</v>
      </c>
      <c r="T1047" s="158">
        <f t="shared" si="1136"/>
        <v>0</v>
      </c>
      <c r="U1047" s="158">
        <f t="shared" si="1136"/>
        <v>0</v>
      </c>
      <c r="V1047" s="158">
        <f t="shared" si="1136"/>
        <v>0</v>
      </c>
      <c r="W1047" s="158">
        <f t="shared" si="1136"/>
        <v>0</v>
      </c>
      <c r="X1047" s="158">
        <f t="shared" si="1136"/>
        <v>0</v>
      </c>
      <c r="Y1047" s="158">
        <f t="shared" si="1136"/>
        <v>0</v>
      </c>
      <c r="Z1047" s="158">
        <f t="shared" si="1136"/>
        <v>0</v>
      </c>
      <c r="AA1047" s="158">
        <f t="shared" si="1136"/>
        <v>0</v>
      </c>
      <c r="AB1047" s="158">
        <f t="shared" si="1136"/>
        <v>0</v>
      </c>
      <c r="AC1047" s="158">
        <f t="shared" si="1136"/>
        <v>0</v>
      </c>
      <c r="AD1047" s="158">
        <f t="shared" si="1136"/>
        <v>0</v>
      </c>
      <c r="AE1047" s="158">
        <f t="shared" si="1136"/>
        <v>0</v>
      </c>
      <c r="AF1047" s="158">
        <f t="shared" si="1136"/>
        <v>0</v>
      </c>
      <c r="AG1047" s="158">
        <f t="shared" si="1136"/>
        <v>0</v>
      </c>
      <c r="AH1047" s="158">
        <f t="shared" si="1136"/>
        <v>0</v>
      </c>
      <c r="AI1047" s="158">
        <f t="shared" si="1136"/>
        <v>0</v>
      </c>
      <c r="AJ1047" s="158">
        <f t="shared" si="1136"/>
        <v>0</v>
      </c>
      <c r="AK1047" s="158">
        <f t="shared" si="1136"/>
        <v>0</v>
      </c>
      <c r="AL1047" s="158">
        <f t="shared" si="1136"/>
        <v>0</v>
      </c>
      <c r="AM1047" s="158">
        <f t="shared" si="1136"/>
        <v>0</v>
      </c>
    </row>
    <row r="1048" spans="2:39" outlineLevel="1">
      <c r="E1048" s="110" t="str">
        <f>E1041</f>
        <v>Allowed retail margin</v>
      </c>
      <c r="F1048" s="110"/>
      <c r="G1048" s="111" t="str">
        <f t="shared" ref="G1048" si="1137">G1041</f>
        <v>£m 2022/23p</v>
      </c>
      <c r="J1048" s="158">
        <f t="shared" ref="J1048:AM1048" si="1138">J1041</f>
        <v>0</v>
      </c>
      <c r="K1048" s="158">
        <f t="shared" si="1138"/>
        <v>0</v>
      </c>
      <c r="L1048" s="158">
        <f t="shared" si="1138"/>
        <v>0</v>
      </c>
      <c r="M1048" s="158">
        <f t="shared" si="1138"/>
        <v>0</v>
      </c>
      <c r="N1048" s="158">
        <f t="shared" si="1138"/>
        <v>0</v>
      </c>
      <c r="O1048" s="158">
        <f t="shared" si="1138"/>
        <v>0</v>
      </c>
      <c r="P1048" s="158">
        <f t="shared" si="1138"/>
        <v>0</v>
      </c>
      <c r="Q1048" s="158">
        <f t="shared" si="1138"/>
        <v>0</v>
      </c>
      <c r="R1048" s="158">
        <f t="shared" si="1138"/>
        <v>0</v>
      </c>
      <c r="S1048" s="158">
        <f t="shared" si="1138"/>
        <v>0</v>
      </c>
      <c r="T1048" s="158">
        <f t="shared" si="1138"/>
        <v>0</v>
      </c>
      <c r="U1048" s="158">
        <f t="shared" si="1138"/>
        <v>0</v>
      </c>
      <c r="V1048" s="158">
        <f t="shared" si="1138"/>
        <v>0</v>
      </c>
      <c r="W1048" s="158">
        <f t="shared" si="1138"/>
        <v>0</v>
      </c>
      <c r="X1048" s="158">
        <f t="shared" si="1138"/>
        <v>0</v>
      </c>
      <c r="Y1048" s="158">
        <f t="shared" si="1138"/>
        <v>0</v>
      </c>
      <c r="Z1048" s="158">
        <f t="shared" si="1138"/>
        <v>0</v>
      </c>
      <c r="AA1048" s="158">
        <f t="shared" si="1138"/>
        <v>0</v>
      </c>
      <c r="AB1048" s="158">
        <f t="shared" si="1138"/>
        <v>0</v>
      </c>
      <c r="AC1048" s="158">
        <f t="shared" si="1138"/>
        <v>0</v>
      </c>
      <c r="AD1048" s="158">
        <f t="shared" si="1138"/>
        <v>0</v>
      </c>
      <c r="AE1048" s="158">
        <f t="shared" si="1138"/>
        <v>0</v>
      </c>
      <c r="AF1048" s="158">
        <f t="shared" si="1138"/>
        <v>0</v>
      </c>
      <c r="AG1048" s="158">
        <f t="shared" si="1138"/>
        <v>0</v>
      </c>
      <c r="AH1048" s="158">
        <f t="shared" si="1138"/>
        <v>0</v>
      </c>
      <c r="AI1048" s="158">
        <f t="shared" si="1138"/>
        <v>0</v>
      </c>
      <c r="AJ1048" s="158">
        <f t="shared" si="1138"/>
        <v>0</v>
      </c>
      <c r="AK1048" s="158">
        <f t="shared" si="1138"/>
        <v>0</v>
      </c>
      <c r="AL1048" s="158">
        <f t="shared" si="1138"/>
        <v>0</v>
      </c>
      <c r="AM1048" s="158">
        <f t="shared" si="1138"/>
        <v>0</v>
      </c>
    </row>
    <row r="1049" spans="2:39" outlineLevel="1">
      <c r="E1049" s="153" t="s">
        <v>340</v>
      </c>
      <c r="F1049" s="154"/>
      <c r="G1049" s="154" t="s">
        <v>160</v>
      </c>
      <c r="H1049" s="153"/>
      <c r="I1049" s="153"/>
      <c r="J1049" s="164">
        <f>SUM(J1044:J1048)</f>
        <v>0</v>
      </c>
      <c r="K1049" s="164">
        <f t="shared" ref="K1049:AM1049" si="1139">SUM(K1044:K1048)</f>
        <v>0</v>
      </c>
      <c r="L1049" s="164">
        <f t="shared" si="1139"/>
        <v>0</v>
      </c>
      <c r="M1049" s="164">
        <f t="shared" si="1139"/>
        <v>0</v>
      </c>
      <c r="N1049" s="164">
        <f t="shared" si="1139"/>
        <v>0</v>
      </c>
      <c r="O1049" s="164">
        <f t="shared" si="1139"/>
        <v>0</v>
      </c>
      <c r="P1049" s="164">
        <f t="shared" si="1139"/>
        <v>0</v>
      </c>
      <c r="Q1049" s="164">
        <f t="shared" si="1139"/>
        <v>0</v>
      </c>
      <c r="R1049" s="164">
        <f t="shared" si="1139"/>
        <v>0</v>
      </c>
      <c r="S1049" s="164">
        <f t="shared" si="1139"/>
        <v>0</v>
      </c>
      <c r="T1049" s="164">
        <f t="shared" si="1139"/>
        <v>0</v>
      </c>
      <c r="U1049" s="164">
        <f t="shared" si="1139"/>
        <v>0</v>
      </c>
      <c r="V1049" s="164">
        <f t="shared" si="1139"/>
        <v>0</v>
      </c>
      <c r="W1049" s="164">
        <f t="shared" si="1139"/>
        <v>0</v>
      </c>
      <c r="X1049" s="164">
        <f t="shared" si="1139"/>
        <v>0</v>
      </c>
      <c r="Y1049" s="164">
        <f t="shared" si="1139"/>
        <v>0</v>
      </c>
      <c r="Z1049" s="164">
        <f t="shared" si="1139"/>
        <v>0</v>
      </c>
      <c r="AA1049" s="164">
        <f t="shared" si="1139"/>
        <v>0</v>
      </c>
      <c r="AB1049" s="164">
        <f t="shared" si="1139"/>
        <v>0</v>
      </c>
      <c r="AC1049" s="164">
        <f t="shared" si="1139"/>
        <v>0</v>
      </c>
      <c r="AD1049" s="164">
        <f t="shared" si="1139"/>
        <v>0</v>
      </c>
      <c r="AE1049" s="164">
        <f t="shared" si="1139"/>
        <v>0</v>
      </c>
      <c r="AF1049" s="164">
        <f t="shared" si="1139"/>
        <v>0</v>
      </c>
      <c r="AG1049" s="164">
        <f t="shared" si="1139"/>
        <v>0</v>
      </c>
      <c r="AH1049" s="164">
        <f t="shared" si="1139"/>
        <v>0</v>
      </c>
      <c r="AI1049" s="164">
        <f t="shared" si="1139"/>
        <v>0</v>
      </c>
      <c r="AJ1049" s="164">
        <f t="shared" si="1139"/>
        <v>0</v>
      </c>
      <c r="AK1049" s="164">
        <f t="shared" si="1139"/>
        <v>0</v>
      </c>
      <c r="AL1049" s="164">
        <f t="shared" si="1139"/>
        <v>0</v>
      </c>
      <c r="AM1049" s="164">
        <f t="shared" si="1139"/>
        <v>0</v>
      </c>
    </row>
    <row r="1050" spans="2:39" outlineLevel="1"/>
    <row r="1051" spans="2:39" outlineLevel="1">
      <c r="B1051" s="157" t="s">
        <v>341</v>
      </c>
    </row>
    <row r="1052" spans="2:39" outlineLevel="1"/>
    <row r="1053" spans="2:39" outlineLevel="1">
      <c r="E1053" s="110" t="str">
        <f>E$95</f>
        <v>Total new allowed revenue</v>
      </c>
      <c r="F1053" s="110"/>
      <c r="G1053" s="111" t="str">
        <f>G$95</f>
        <v>£m 2022/23p</v>
      </c>
      <c r="J1053" s="158">
        <f>J1049</f>
        <v>0</v>
      </c>
      <c r="K1053" s="158">
        <f t="shared" ref="K1053:AM1053" si="1140">K1049</f>
        <v>0</v>
      </c>
      <c r="L1053" s="158">
        <f t="shared" si="1140"/>
        <v>0</v>
      </c>
      <c r="M1053" s="158">
        <f t="shared" si="1140"/>
        <v>0</v>
      </c>
      <c r="N1053" s="158">
        <f t="shared" si="1140"/>
        <v>0</v>
      </c>
      <c r="O1053" s="158">
        <f t="shared" si="1140"/>
        <v>0</v>
      </c>
      <c r="P1053" s="158">
        <f t="shared" si="1140"/>
        <v>0</v>
      </c>
      <c r="Q1053" s="158">
        <f t="shared" si="1140"/>
        <v>0</v>
      </c>
      <c r="R1053" s="158">
        <f t="shared" si="1140"/>
        <v>0</v>
      </c>
      <c r="S1053" s="158">
        <f t="shared" si="1140"/>
        <v>0</v>
      </c>
      <c r="T1053" s="158">
        <f t="shared" si="1140"/>
        <v>0</v>
      </c>
      <c r="U1053" s="158">
        <f t="shared" si="1140"/>
        <v>0</v>
      </c>
      <c r="V1053" s="158">
        <f t="shared" si="1140"/>
        <v>0</v>
      </c>
      <c r="W1053" s="158">
        <f t="shared" si="1140"/>
        <v>0</v>
      </c>
      <c r="X1053" s="158">
        <f t="shared" si="1140"/>
        <v>0</v>
      </c>
      <c r="Y1053" s="158">
        <f t="shared" si="1140"/>
        <v>0</v>
      </c>
      <c r="Z1053" s="158">
        <f t="shared" si="1140"/>
        <v>0</v>
      </c>
      <c r="AA1053" s="158">
        <f t="shared" si="1140"/>
        <v>0</v>
      </c>
      <c r="AB1053" s="158">
        <f t="shared" si="1140"/>
        <v>0</v>
      </c>
      <c r="AC1053" s="158">
        <f t="shared" si="1140"/>
        <v>0</v>
      </c>
      <c r="AD1053" s="158">
        <f t="shared" si="1140"/>
        <v>0</v>
      </c>
      <c r="AE1053" s="158">
        <f t="shared" si="1140"/>
        <v>0</v>
      </c>
      <c r="AF1053" s="158">
        <f t="shared" si="1140"/>
        <v>0</v>
      </c>
      <c r="AG1053" s="158">
        <f t="shared" si="1140"/>
        <v>0</v>
      </c>
      <c r="AH1053" s="158">
        <f t="shared" si="1140"/>
        <v>0</v>
      </c>
      <c r="AI1053" s="158">
        <f t="shared" si="1140"/>
        <v>0</v>
      </c>
      <c r="AJ1053" s="158">
        <f t="shared" si="1140"/>
        <v>0</v>
      </c>
      <c r="AK1053" s="158">
        <f t="shared" si="1140"/>
        <v>0</v>
      </c>
      <c r="AL1053" s="158">
        <f t="shared" si="1140"/>
        <v>0</v>
      </c>
      <c r="AM1053" s="158">
        <f t="shared" si="1140"/>
        <v>0</v>
      </c>
    </row>
    <row r="1054" spans="2:39" outlineLevel="1">
      <c r="E1054" s="146" t="str">
        <f>Inputs!E$215</f>
        <v xml:space="preserve">% wholesale revenue accounted for by non-residential customers </v>
      </c>
      <c r="F1054" s="146"/>
      <c r="G1054" s="147" t="str">
        <f>Inputs!G$215</f>
        <v>%</v>
      </c>
      <c r="H1054" s="146"/>
      <c r="I1054" s="146"/>
      <c r="J1054" s="173">
        <f>Inputs!J$215</f>
        <v>13.936784491856299</v>
      </c>
      <c r="K1054" s="173">
        <f>Inputs!K$215</f>
        <v>18</v>
      </c>
      <c r="L1054" s="173">
        <f>Inputs!L$215</f>
        <v>18.899999999999999</v>
      </c>
      <c r="M1054" s="173">
        <f>Inputs!M$215</f>
        <v>19.899999999999999</v>
      </c>
      <c r="N1054" s="173">
        <f>Inputs!N$215</f>
        <v>19.899999999999999</v>
      </c>
      <c r="O1054" s="173">
        <f>Inputs!O$215</f>
        <v>19.899999999999999</v>
      </c>
      <c r="P1054" s="173">
        <f>Inputs!P$215</f>
        <v>20</v>
      </c>
      <c r="Q1054" s="173">
        <f>Inputs!Q$215</f>
        <v>20</v>
      </c>
      <c r="R1054" s="173">
        <f>Inputs!R$215</f>
        <v>19.399999999999999</v>
      </c>
      <c r="S1054" s="173">
        <f>Inputs!S$215</f>
        <v>19.399999999999999</v>
      </c>
      <c r="T1054" s="173">
        <f>Inputs!T$215</f>
        <v>19.399999999999999</v>
      </c>
      <c r="U1054" s="173">
        <f>Inputs!U$215</f>
        <v>19.399999999999999</v>
      </c>
      <c r="V1054" s="173">
        <f>Inputs!V$215</f>
        <v>19.399999999999999</v>
      </c>
      <c r="W1054" s="173">
        <f>Inputs!W$215</f>
        <v>19.399999999999999</v>
      </c>
      <c r="X1054" s="173">
        <f>Inputs!X$215</f>
        <v>19.399999999999999</v>
      </c>
      <c r="Y1054" s="173">
        <f>Inputs!Y$215</f>
        <v>19.399999999999999</v>
      </c>
      <c r="Z1054" s="173">
        <f>Inputs!Z$215</f>
        <v>19.399999999999999</v>
      </c>
      <c r="AA1054" s="173">
        <f>Inputs!AA$215</f>
        <v>19.399999999999999</v>
      </c>
      <c r="AB1054" s="173">
        <f>Inputs!AB$215</f>
        <v>19.399999999999999</v>
      </c>
      <c r="AC1054" s="173">
        <f>Inputs!AC$215</f>
        <v>19.399999999999999</v>
      </c>
      <c r="AD1054" s="173">
        <f>Inputs!AD$215</f>
        <v>19.399999999999999</v>
      </c>
      <c r="AE1054" s="173">
        <f>Inputs!AE$215</f>
        <v>19.399999999999999</v>
      </c>
      <c r="AF1054" s="173">
        <f>Inputs!AF$215</f>
        <v>19.399999999999999</v>
      </c>
      <c r="AG1054" s="173">
        <f>Inputs!AG$215</f>
        <v>19.399999999999999</v>
      </c>
      <c r="AH1054" s="173">
        <f>Inputs!AH$215</f>
        <v>19.399999999999999</v>
      </c>
      <c r="AI1054" s="173">
        <f>Inputs!AI$215</f>
        <v>19.399999999999999</v>
      </c>
      <c r="AJ1054" s="173">
        <f>Inputs!AJ$215</f>
        <v>19.399999999999999</v>
      </c>
      <c r="AK1054" s="173">
        <f>Inputs!AK$215</f>
        <v>19.399999999999999</v>
      </c>
      <c r="AL1054" s="173">
        <f>Inputs!AL$215</f>
        <v>19.399999999999999</v>
      </c>
      <c r="AM1054" s="173">
        <f>Inputs!AM$215</f>
        <v>19.399999999999999</v>
      </c>
    </row>
    <row r="1055" spans="2:39" outlineLevel="1">
      <c r="E1055" s="146" t="str">
        <f>Inputs!E$214</f>
        <v>Average number of residential billed properties</v>
      </c>
      <c r="F1055" s="146"/>
      <c r="G1055" s="147" t="str">
        <f>Inputs!G$214</f>
        <v>000s</v>
      </c>
      <c r="H1055" s="146"/>
      <c r="I1055" s="146"/>
      <c r="J1055" s="146">
        <f>Inputs!J$214</f>
        <v>1398.453</v>
      </c>
      <c r="K1055" s="146">
        <f>Inputs!K$214</f>
        <v>1417.202</v>
      </c>
      <c r="L1055" s="146">
        <f>Inputs!L$214</f>
        <v>1435.7470000000001</v>
      </c>
      <c r="M1055" s="146">
        <f>Inputs!M$214</f>
        <v>1443</v>
      </c>
      <c r="N1055" s="146">
        <f>Inputs!N$214</f>
        <v>1455.6</v>
      </c>
      <c r="O1055" s="146">
        <f>Inputs!O$214</f>
        <v>1467.3000000000002</v>
      </c>
      <c r="P1055" s="146">
        <f>Inputs!P$214</f>
        <v>1478.9</v>
      </c>
      <c r="Q1055" s="146">
        <f>Inputs!Q$214</f>
        <v>1490.3000000000002</v>
      </c>
      <c r="R1055" s="146">
        <f>Inputs!R$214</f>
        <v>1501.6</v>
      </c>
      <c r="S1055" s="146">
        <f>Inputs!S$214</f>
        <v>1512.8</v>
      </c>
      <c r="T1055" s="146">
        <f>Inputs!T$214</f>
        <v>1524.146</v>
      </c>
      <c r="U1055" s="146">
        <f>Inputs!U$214</f>
        <v>1535.5770950000001</v>
      </c>
      <c r="V1055" s="146">
        <f>Inputs!V$214</f>
        <v>1547.0939232125002</v>
      </c>
      <c r="W1055" s="146">
        <f>Inputs!W$214</f>
        <v>1558.6971276365939</v>
      </c>
      <c r="X1055" s="146">
        <f>Inputs!X$214</f>
        <v>1570.3873560938684</v>
      </c>
      <c r="Y1055" s="146">
        <f>Inputs!Y$214</f>
        <v>1582.1652612645726</v>
      </c>
      <c r="Z1055" s="146">
        <f>Inputs!Z$214</f>
        <v>1594.031500724057</v>
      </c>
      <c r="AA1055" s="146">
        <f>Inputs!AA$214</f>
        <v>1605.9867369794874</v>
      </c>
      <c r="AB1055" s="146">
        <f>Inputs!AB$214</f>
        <v>1618.0316375068337</v>
      </c>
      <c r="AC1055" s="146">
        <f>Inputs!AC$214</f>
        <v>1630.1668747881351</v>
      </c>
      <c r="AD1055" s="146">
        <f>Inputs!AD$214</f>
        <v>1642.3931263490463</v>
      </c>
      <c r="AE1055" s="146">
        <f>Inputs!AE$214</f>
        <v>1654.7110747966642</v>
      </c>
      <c r="AF1055" s="146">
        <f>Inputs!AF$214</f>
        <v>1667.1214078576393</v>
      </c>
      <c r="AG1055" s="146">
        <f>Inputs!AG$214</f>
        <v>1679.6248184165718</v>
      </c>
      <c r="AH1055" s="146">
        <f>Inputs!AH$214</f>
        <v>1692.2220045546962</v>
      </c>
      <c r="AI1055" s="146">
        <f>Inputs!AI$214</f>
        <v>1704.9136695888565</v>
      </c>
      <c r="AJ1055" s="146">
        <f>Inputs!AJ$214</f>
        <v>1717.7005221107729</v>
      </c>
      <c r="AK1055" s="146">
        <f>Inputs!AK$214</f>
        <v>1730.5832760266037</v>
      </c>
      <c r="AL1055" s="146">
        <f>Inputs!AL$214</f>
        <v>1743.5626505968032</v>
      </c>
      <c r="AM1055" s="146">
        <f>Inputs!AM$214</f>
        <v>1756.6393704762793</v>
      </c>
    </row>
    <row r="1056" spans="2:39" outlineLevel="1">
      <c r="E1056" s="110" t="s">
        <v>342</v>
      </c>
      <c r="F1056" s="110"/>
      <c r="G1056" s="111" t="s">
        <v>160</v>
      </c>
      <c r="J1056" s="158">
        <f>J1053 * J1054 / 100</f>
        <v>0</v>
      </c>
      <c r="K1056" s="158">
        <f t="shared" ref="K1056:AM1056" si="1141">K1053 * K1054 / 100</f>
        <v>0</v>
      </c>
      <c r="L1056" s="158">
        <f t="shared" si="1141"/>
        <v>0</v>
      </c>
      <c r="M1056" s="158">
        <f t="shared" si="1141"/>
        <v>0</v>
      </c>
      <c r="N1056" s="158">
        <f t="shared" si="1141"/>
        <v>0</v>
      </c>
      <c r="O1056" s="158">
        <f t="shared" si="1141"/>
        <v>0</v>
      </c>
      <c r="P1056" s="158">
        <f t="shared" si="1141"/>
        <v>0</v>
      </c>
      <c r="Q1056" s="158">
        <f t="shared" si="1141"/>
        <v>0</v>
      </c>
      <c r="R1056" s="158">
        <f t="shared" si="1141"/>
        <v>0</v>
      </c>
      <c r="S1056" s="158">
        <f t="shared" si="1141"/>
        <v>0</v>
      </c>
      <c r="T1056" s="158">
        <f t="shared" si="1141"/>
        <v>0</v>
      </c>
      <c r="U1056" s="158">
        <f t="shared" si="1141"/>
        <v>0</v>
      </c>
      <c r="V1056" s="158">
        <f t="shared" si="1141"/>
        <v>0</v>
      </c>
      <c r="W1056" s="158">
        <f t="shared" si="1141"/>
        <v>0</v>
      </c>
      <c r="X1056" s="158">
        <f t="shared" si="1141"/>
        <v>0</v>
      </c>
      <c r="Y1056" s="158">
        <f t="shared" si="1141"/>
        <v>0</v>
      </c>
      <c r="Z1056" s="158">
        <f t="shared" si="1141"/>
        <v>0</v>
      </c>
      <c r="AA1056" s="158">
        <f t="shared" si="1141"/>
        <v>0</v>
      </c>
      <c r="AB1056" s="158">
        <f t="shared" si="1141"/>
        <v>0</v>
      </c>
      <c r="AC1056" s="158">
        <f t="shared" si="1141"/>
        <v>0</v>
      </c>
      <c r="AD1056" s="158">
        <f t="shared" si="1141"/>
        <v>0</v>
      </c>
      <c r="AE1056" s="158">
        <f t="shared" si="1141"/>
        <v>0</v>
      </c>
      <c r="AF1056" s="158">
        <f t="shared" si="1141"/>
        <v>0</v>
      </c>
      <c r="AG1056" s="158">
        <f t="shared" si="1141"/>
        <v>0</v>
      </c>
      <c r="AH1056" s="158">
        <f t="shared" si="1141"/>
        <v>0</v>
      </c>
      <c r="AI1056" s="158">
        <f t="shared" si="1141"/>
        <v>0</v>
      </c>
      <c r="AJ1056" s="158">
        <f t="shared" si="1141"/>
        <v>0</v>
      </c>
      <c r="AK1056" s="158">
        <f t="shared" si="1141"/>
        <v>0</v>
      </c>
      <c r="AL1056" s="158">
        <f t="shared" si="1141"/>
        <v>0</v>
      </c>
      <c r="AM1056" s="158">
        <f t="shared" si="1141"/>
        <v>0</v>
      </c>
    </row>
    <row r="1057" spans="1:39" outlineLevel="1">
      <c r="E1057" s="110" t="s">
        <v>343</v>
      </c>
      <c r="F1057" s="110"/>
      <c r="G1057" s="111" t="s">
        <v>160</v>
      </c>
      <c r="J1057" s="158">
        <f>J1053-J1056</f>
        <v>0</v>
      </c>
      <c r="K1057" s="158">
        <f t="shared" ref="K1057:AM1057" si="1142">K1053-K1056</f>
        <v>0</v>
      </c>
      <c r="L1057" s="158">
        <f t="shared" si="1142"/>
        <v>0</v>
      </c>
      <c r="M1057" s="158">
        <f t="shared" si="1142"/>
        <v>0</v>
      </c>
      <c r="N1057" s="158">
        <f t="shared" si="1142"/>
        <v>0</v>
      </c>
      <c r="O1057" s="158">
        <f t="shared" si="1142"/>
        <v>0</v>
      </c>
      <c r="P1057" s="158">
        <f t="shared" si="1142"/>
        <v>0</v>
      </c>
      <c r="Q1057" s="158">
        <f t="shared" si="1142"/>
        <v>0</v>
      </c>
      <c r="R1057" s="158">
        <f t="shared" si="1142"/>
        <v>0</v>
      </c>
      <c r="S1057" s="158">
        <f t="shared" si="1142"/>
        <v>0</v>
      </c>
      <c r="T1057" s="158">
        <f t="shared" si="1142"/>
        <v>0</v>
      </c>
      <c r="U1057" s="158">
        <f t="shared" si="1142"/>
        <v>0</v>
      </c>
      <c r="V1057" s="158">
        <f t="shared" si="1142"/>
        <v>0</v>
      </c>
      <c r="W1057" s="158">
        <f t="shared" si="1142"/>
        <v>0</v>
      </c>
      <c r="X1057" s="158">
        <f t="shared" si="1142"/>
        <v>0</v>
      </c>
      <c r="Y1057" s="158">
        <f t="shared" si="1142"/>
        <v>0</v>
      </c>
      <c r="Z1057" s="158">
        <f t="shared" si="1142"/>
        <v>0</v>
      </c>
      <c r="AA1057" s="158">
        <f t="shared" si="1142"/>
        <v>0</v>
      </c>
      <c r="AB1057" s="158">
        <f t="shared" si="1142"/>
        <v>0</v>
      </c>
      <c r="AC1057" s="158">
        <f t="shared" si="1142"/>
        <v>0</v>
      </c>
      <c r="AD1057" s="158">
        <f t="shared" si="1142"/>
        <v>0</v>
      </c>
      <c r="AE1057" s="158">
        <f t="shared" si="1142"/>
        <v>0</v>
      </c>
      <c r="AF1057" s="158">
        <f t="shared" si="1142"/>
        <v>0</v>
      </c>
      <c r="AG1057" s="158">
        <f t="shared" si="1142"/>
        <v>0</v>
      </c>
      <c r="AH1057" s="158">
        <f t="shared" si="1142"/>
        <v>0</v>
      </c>
      <c r="AI1057" s="158">
        <f t="shared" si="1142"/>
        <v>0</v>
      </c>
      <c r="AJ1057" s="158">
        <f t="shared" si="1142"/>
        <v>0</v>
      </c>
      <c r="AK1057" s="158">
        <f t="shared" si="1142"/>
        <v>0</v>
      </c>
      <c r="AL1057" s="158">
        <f t="shared" si="1142"/>
        <v>0</v>
      </c>
      <c r="AM1057" s="158">
        <f t="shared" si="1142"/>
        <v>0</v>
      </c>
    </row>
    <row r="1058" spans="1:39" outlineLevel="1">
      <c r="E1058" s="153" t="s">
        <v>344</v>
      </c>
      <c r="F1058" s="153"/>
      <c r="G1058" s="154" t="s">
        <v>345</v>
      </c>
      <c r="H1058" s="153"/>
      <c r="I1058" s="153"/>
      <c r="J1058" s="164">
        <f>J1057 / J1055 * 1000</f>
        <v>0</v>
      </c>
      <c r="K1058" s="164">
        <f t="shared" ref="K1058:AM1058" si="1143">K1057 / K1055 * 1000</f>
        <v>0</v>
      </c>
      <c r="L1058" s="164">
        <f t="shared" si="1143"/>
        <v>0</v>
      </c>
      <c r="M1058" s="164">
        <f t="shared" si="1143"/>
        <v>0</v>
      </c>
      <c r="N1058" s="164">
        <f t="shared" si="1143"/>
        <v>0</v>
      </c>
      <c r="O1058" s="164">
        <f t="shared" si="1143"/>
        <v>0</v>
      </c>
      <c r="P1058" s="164">
        <f t="shared" si="1143"/>
        <v>0</v>
      </c>
      <c r="Q1058" s="164">
        <f t="shared" si="1143"/>
        <v>0</v>
      </c>
      <c r="R1058" s="164">
        <f t="shared" si="1143"/>
        <v>0</v>
      </c>
      <c r="S1058" s="164">
        <f t="shared" si="1143"/>
        <v>0</v>
      </c>
      <c r="T1058" s="164">
        <f t="shared" si="1143"/>
        <v>0</v>
      </c>
      <c r="U1058" s="164">
        <f t="shared" si="1143"/>
        <v>0</v>
      </c>
      <c r="V1058" s="164">
        <f t="shared" si="1143"/>
        <v>0</v>
      </c>
      <c r="W1058" s="164">
        <f t="shared" si="1143"/>
        <v>0</v>
      </c>
      <c r="X1058" s="164">
        <f t="shared" si="1143"/>
        <v>0</v>
      </c>
      <c r="Y1058" s="164">
        <f t="shared" si="1143"/>
        <v>0</v>
      </c>
      <c r="Z1058" s="164">
        <f t="shared" si="1143"/>
        <v>0</v>
      </c>
      <c r="AA1058" s="164">
        <f t="shared" si="1143"/>
        <v>0</v>
      </c>
      <c r="AB1058" s="164">
        <f t="shared" si="1143"/>
        <v>0</v>
      </c>
      <c r="AC1058" s="164">
        <f t="shared" si="1143"/>
        <v>0</v>
      </c>
      <c r="AD1058" s="164">
        <f t="shared" si="1143"/>
        <v>0</v>
      </c>
      <c r="AE1058" s="164">
        <f t="shared" si="1143"/>
        <v>0</v>
      </c>
      <c r="AF1058" s="164">
        <f t="shared" si="1143"/>
        <v>0</v>
      </c>
      <c r="AG1058" s="164">
        <f t="shared" si="1143"/>
        <v>0</v>
      </c>
      <c r="AH1058" s="164">
        <f t="shared" si="1143"/>
        <v>0</v>
      </c>
      <c r="AI1058" s="164">
        <f t="shared" si="1143"/>
        <v>0</v>
      </c>
      <c r="AJ1058" s="164">
        <f t="shared" si="1143"/>
        <v>0</v>
      </c>
      <c r="AK1058" s="164">
        <f t="shared" si="1143"/>
        <v>0</v>
      </c>
      <c r="AL1058" s="164">
        <f t="shared" si="1143"/>
        <v>0</v>
      </c>
      <c r="AM1058" s="164">
        <f t="shared" si="1143"/>
        <v>0</v>
      </c>
    </row>
    <row r="1059" spans="1:39" outlineLevel="1">
      <c r="E1059" s="153" t="s">
        <v>346</v>
      </c>
      <c r="G1059" s="154" t="s">
        <v>345</v>
      </c>
      <c r="K1059" s="164">
        <f t="shared" ref="K1059" si="1144">K1058-J1058</f>
        <v>0</v>
      </c>
      <c r="L1059" s="164">
        <f t="shared" ref="L1059" si="1145">L1058-K1058</f>
        <v>0</v>
      </c>
      <c r="M1059" s="164">
        <f t="shared" ref="M1059" si="1146">M1058-L1058</f>
        <v>0</v>
      </c>
      <c r="N1059" s="164">
        <f t="shared" ref="N1059" si="1147">N1058-M1058</f>
        <v>0</v>
      </c>
      <c r="O1059" s="164">
        <f>O1058-N1058</f>
        <v>0</v>
      </c>
      <c r="P1059" s="164">
        <f>P1058-O1058</f>
        <v>0</v>
      </c>
      <c r="Q1059" s="164">
        <f>Q1058-P1058</f>
        <v>0</v>
      </c>
      <c r="R1059" s="164">
        <f>R1058-Q1058</f>
        <v>0</v>
      </c>
      <c r="S1059" s="164">
        <f t="shared" ref="S1059" si="1148">S1058-R1058</f>
        <v>0</v>
      </c>
      <c r="T1059" s="164">
        <f t="shared" ref="T1059" si="1149">T1058-S1058</f>
        <v>0</v>
      </c>
      <c r="U1059" s="164">
        <f t="shared" ref="U1059" si="1150">U1058-T1058</f>
        <v>0</v>
      </c>
      <c r="V1059" s="164">
        <f t="shared" ref="V1059" si="1151">V1058-U1058</f>
        <v>0</v>
      </c>
      <c r="W1059" s="164">
        <f t="shared" ref="W1059" si="1152">W1058-V1058</f>
        <v>0</v>
      </c>
      <c r="X1059" s="164">
        <f t="shared" ref="X1059" si="1153">X1058-W1058</f>
        <v>0</v>
      </c>
      <c r="Y1059" s="164">
        <f t="shared" ref="Y1059" si="1154">Y1058-X1058</f>
        <v>0</v>
      </c>
      <c r="Z1059" s="164">
        <f t="shared" ref="Z1059" si="1155">Z1058-Y1058</f>
        <v>0</v>
      </c>
      <c r="AA1059" s="164">
        <f t="shared" ref="AA1059" si="1156">AA1058-Z1058</f>
        <v>0</v>
      </c>
      <c r="AB1059" s="164">
        <f t="shared" ref="AB1059" si="1157">AB1058-AA1058</f>
        <v>0</v>
      </c>
      <c r="AC1059" s="164">
        <f t="shared" ref="AC1059" si="1158">AC1058-AB1058</f>
        <v>0</v>
      </c>
      <c r="AD1059" s="164">
        <f t="shared" ref="AD1059" si="1159">AD1058-AC1058</f>
        <v>0</v>
      </c>
      <c r="AE1059" s="164">
        <f t="shared" ref="AE1059" si="1160">AE1058-AD1058</f>
        <v>0</v>
      </c>
      <c r="AF1059" s="164">
        <f t="shared" ref="AF1059" si="1161">AF1058-AE1058</f>
        <v>0</v>
      </c>
      <c r="AG1059" s="164">
        <f t="shared" ref="AG1059" si="1162">AG1058-AF1058</f>
        <v>0</v>
      </c>
      <c r="AH1059" s="164">
        <f t="shared" ref="AH1059" si="1163">AH1058-AG1058</f>
        <v>0</v>
      </c>
      <c r="AI1059" s="164">
        <f t="shared" ref="AI1059" si="1164">AI1058-AH1058</f>
        <v>0</v>
      </c>
      <c r="AJ1059" s="164">
        <f t="shared" ref="AJ1059" si="1165">AJ1058-AI1058</f>
        <v>0</v>
      </c>
      <c r="AK1059" s="164">
        <f t="shared" ref="AK1059" si="1166">AK1058-AJ1058</f>
        <v>0</v>
      </c>
      <c r="AL1059" s="164">
        <f t="shared" ref="AL1059" si="1167">AL1058-AK1058</f>
        <v>0</v>
      </c>
      <c r="AM1059" s="164">
        <f t="shared" ref="AM1059" si="1168">AM1058-AL1058</f>
        <v>0</v>
      </c>
    </row>
    <row r="1060" spans="1:39" outlineLevel="1">
      <c r="E1060" s="153"/>
      <c r="G1060" s="154"/>
      <c r="K1060" s="164"/>
      <c r="L1060" s="164"/>
      <c r="M1060" s="164"/>
      <c r="N1060" s="164"/>
      <c r="O1060" s="164"/>
      <c r="P1060" s="164"/>
      <c r="Q1060" s="164"/>
      <c r="R1060" s="164"/>
      <c r="S1060" s="164"/>
      <c r="T1060" s="164"/>
      <c r="U1060" s="164"/>
      <c r="V1060" s="164"/>
      <c r="W1060" s="164"/>
      <c r="X1060" s="164"/>
      <c r="Y1060" s="164"/>
      <c r="Z1060" s="164"/>
      <c r="AA1060" s="164"/>
      <c r="AB1060" s="164"/>
      <c r="AC1060" s="164"/>
      <c r="AD1060" s="164"/>
      <c r="AE1060" s="164"/>
      <c r="AF1060" s="164"/>
      <c r="AG1060" s="164"/>
      <c r="AH1060" s="164"/>
      <c r="AI1060" s="164"/>
      <c r="AJ1060" s="164"/>
      <c r="AK1060" s="164"/>
      <c r="AL1060" s="164"/>
      <c r="AM1060" s="164"/>
    </row>
    <row r="1061" spans="1:39" outlineLevel="1">
      <c r="B1061" s="157" t="s">
        <v>347</v>
      </c>
      <c r="C1061" s="157"/>
    </row>
    <row r="1062" spans="1:39" outlineLevel="1"/>
    <row r="1063" spans="1:39" outlineLevel="1">
      <c r="E1063" s="110" t="s">
        <v>348</v>
      </c>
      <c r="G1063" s="111" t="s">
        <v>349</v>
      </c>
      <c r="J1063" s="158">
        <f>Inputs!J$223/Inputs!J$62 * 1000</f>
        <v>173.30650368657365</v>
      </c>
      <c r="K1063" s="158">
        <f>Inputs!K$223/Inputs!K$62 * 1000</f>
        <v>180.76251656432888</v>
      </c>
      <c r="L1063" s="158">
        <f>Inputs!L$223/Inputs!L$62 * 1000</f>
        <v>180.31798081416852</v>
      </c>
      <c r="M1063" s="158">
        <f>Inputs!M$223/Inputs!M$62 * 1000</f>
        <v>185.77664960800757</v>
      </c>
      <c r="N1063" s="158">
        <f>Inputs!N$223/Inputs!N$62 * 1000</f>
        <v>191.21387586617382</v>
      </c>
    </row>
    <row r="1064" spans="1:39" outlineLevel="1">
      <c r="E1064" s="110" t="s">
        <v>350</v>
      </c>
      <c r="G1064" s="111" t="s">
        <v>351</v>
      </c>
      <c r="J1064" s="158">
        <f>J$109 * Inputs!$L$36 / Inputs!J$36</f>
        <v>195.45298861382977</v>
      </c>
      <c r="K1064" s="158">
        <f>K$109 * Inputs!$L$36 / Inputs!K$36</f>
        <v>196.65182412852309</v>
      </c>
      <c r="L1064" s="158">
        <f>L$109 * Inputs!$L$36 / Inputs!L$36</f>
        <v>180.31798081416852</v>
      </c>
      <c r="M1064" s="158">
        <f>M$109 * Inputs!$L$36 / Inputs!M$36</f>
        <v>176.25086625086627</v>
      </c>
      <c r="N1064" s="158">
        <f>N$109 * Inputs!$L$36 / Inputs!N$36</f>
        <v>180.42388018686452</v>
      </c>
    </row>
    <row r="1065" spans="1:39" outlineLevel="1">
      <c r="E1065" s="110" t="s">
        <v>352</v>
      </c>
      <c r="G1065" s="111" t="s">
        <v>349</v>
      </c>
      <c r="K1065" s="165"/>
      <c r="L1065" s="165"/>
      <c r="M1065" s="165"/>
      <c r="N1065" s="165"/>
      <c r="O1065" s="158">
        <f>O1066*Inputs!O$36/Inputs!$L$36</f>
        <v>191.03058035633279</v>
      </c>
      <c r="P1065" s="158">
        <f>P1066*Inputs!P$36/Inputs!$L$36</f>
        <v>191.58046688585591</v>
      </c>
      <c r="Q1065" s="158">
        <f>Q1066*Inputs!Q$36/Inputs!$L$36</f>
        <v>194.29324043150334</v>
      </c>
      <c r="R1065" s="158">
        <f>R1066*Inputs!R$36/Inputs!$L$36</f>
        <v>198.19132494078946</v>
      </c>
      <c r="S1065" s="158">
        <f>S1066*Inputs!S$36/Inputs!$L$36</f>
        <v>202.15050795335597</v>
      </c>
      <c r="T1065" s="158">
        <f>T1066*Inputs!T$36/Inputs!$L$36</f>
        <v>206.20744857117097</v>
      </c>
      <c r="U1065" s="158">
        <f>U1066*Inputs!U$36/Inputs!$L$36</f>
        <v>210.3132679916103</v>
      </c>
      <c r="V1065" s="158">
        <f>V1066*Inputs!V$36/Inputs!$L$36</f>
        <v>214.52906471795424</v>
      </c>
      <c r="W1065" s="158">
        <f>W1066*Inputs!W$36/Inputs!$L$36</f>
        <v>218.80595994757851</v>
      </c>
      <c r="X1065" s="158">
        <f>X1066*Inputs!X$36/Inputs!$L$36</f>
        <v>223.19283248310742</v>
      </c>
      <c r="Y1065" s="158">
        <f>Y1066*Inputs!Y$36/Inputs!$L$36</f>
        <v>227.6566891327696</v>
      </c>
      <c r="Z1065" s="158">
        <f>Z1066*Inputs!Z$36/Inputs!$L$36</f>
        <v>232.20982291542501</v>
      </c>
      <c r="AA1065" s="158">
        <f>AA1066*Inputs!AA$36/Inputs!$L$36</f>
        <v>236.85401937373351</v>
      </c>
      <c r="AB1065" s="158">
        <f>AB1066*Inputs!AB$36/Inputs!$L$36</f>
        <v>241.5910997612082</v>
      </c>
      <c r="AC1065" s="158">
        <f>AC1066*Inputs!AC$36/Inputs!$L$36</f>
        <v>246.42292175643234</v>
      </c>
      <c r="AD1065" s="158">
        <f>AD1066*Inputs!AD$36/Inputs!$L$36</f>
        <v>251.35138019156099</v>
      </c>
      <c r="AE1065" s="158">
        <f>AE1066*Inputs!AE$36/Inputs!$L$36</f>
        <v>256.37840779539221</v>
      </c>
      <c r="AF1065" s="158">
        <f>AF1066*Inputs!AF$36/Inputs!$L$36</f>
        <v>261.50597595130006</v>
      </c>
      <c r="AG1065" s="158">
        <f>AG1066*Inputs!AG$36/Inputs!$L$36</f>
        <v>266.73609547032606</v>
      </c>
      <c r="AH1065" s="158">
        <f>AH1066*Inputs!AH$36/Inputs!$L$36</f>
        <v>272.0708173797326</v>
      </c>
      <c r="AI1065" s="158">
        <f>AI1066*Inputs!AI$36/Inputs!$L$36</f>
        <v>277.51223372732721</v>
      </c>
      <c r="AJ1065" s="158">
        <f>AJ1066*Inputs!AJ$36/Inputs!$L$36</f>
        <v>283.06247840187382</v>
      </c>
      <c r="AK1065" s="158">
        <f>AK1066*Inputs!AK$36/Inputs!$L$36</f>
        <v>288.72372796991129</v>
      </c>
      <c r="AL1065" s="158">
        <f>AL1066*Inputs!AL$36/Inputs!$L$36</f>
        <v>294.49820252930948</v>
      </c>
      <c r="AM1065" s="158">
        <f>AM1066*Inputs!AM$36/Inputs!$L$36</f>
        <v>300.38816657989571</v>
      </c>
    </row>
    <row r="1066" spans="1:39" outlineLevel="1">
      <c r="E1066" s="153" t="s">
        <v>353</v>
      </c>
      <c r="F1066" s="154"/>
      <c r="G1066" s="154" t="s">
        <v>351</v>
      </c>
      <c r="H1066" s="153"/>
      <c r="I1066" s="153"/>
      <c r="J1066" s="153"/>
      <c r="K1066" s="345"/>
      <c r="L1066" s="345"/>
      <c r="M1066" s="345"/>
      <c r="N1066" s="345"/>
      <c r="O1066" s="164">
        <f>$N1064+O1058</f>
        <v>180.42388018686452</v>
      </c>
      <c r="P1066" s="164">
        <f t="shared" ref="P1066:AM1066" si="1169">$N1064+P1058</f>
        <v>180.42388018686452</v>
      </c>
      <c r="Q1066" s="164">
        <f t="shared" si="1169"/>
        <v>180.42388018686452</v>
      </c>
      <c r="R1066" s="164">
        <f t="shared" si="1169"/>
        <v>180.42388018686452</v>
      </c>
      <c r="S1066" s="164">
        <f t="shared" si="1169"/>
        <v>180.42388018686452</v>
      </c>
      <c r="T1066" s="164">
        <f t="shared" si="1169"/>
        <v>180.42388018686452</v>
      </c>
      <c r="U1066" s="164">
        <f t="shared" si="1169"/>
        <v>180.42388018686452</v>
      </c>
      <c r="V1066" s="164">
        <f t="shared" si="1169"/>
        <v>180.42388018686452</v>
      </c>
      <c r="W1066" s="164">
        <f t="shared" si="1169"/>
        <v>180.42388018686452</v>
      </c>
      <c r="X1066" s="164">
        <f t="shared" si="1169"/>
        <v>180.42388018686452</v>
      </c>
      <c r="Y1066" s="164">
        <f t="shared" si="1169"/>
        <v>180.42388018686452</v>
      </c>
      <c r="Z1066" s="164">
        <f t="shared" si="1169"/>
        <v>180.42388018686452</v>
      </c>
      <c r="AA1066" s="164">
        <f t="shared" si="1169"/>
        <v>180.42388018686452</v>
      </c>
      <c r="AB1066" s="164">
        <f t="shared" si="1169"/>
        <v>180.42388018686452</v>
      </c>
      <c r="AC1066" s="164">
        <f t="shared" si="1169"/>
        <v>180.42388018686452</v>
      </c>
      <c r="AD1066" s="164">
        <f t="shared" si="1169"/>
        <v>180.42388018686452</v>
      </c>
      <c r="AE1066" s="164">
        <f t="shared" si="1169"/>
        <v>180.42388018686452</v>
      </c>
      <c r="AF1066" s="164">
        <f t="shared" si="1169"/>
        <v>180.42388018686452</v>
      </c>
      <c r="AG1066" s="164">
        <f t="shared" si="1169"/>
        <v>180.42388018686452</v>
      </c>
      <c r="AH1066" s="164">
        <f t="shared" si="1169"/>
        <v>180.42388018686452</v>
      </c>
      <c r="AI1066" s="164">
        <f t="shared" si="1169"/>
        <v>180.42388018686452</v>
      </c>
      <c r="AJ1066" s="164">
        <f t="shared" si="1169"/>
        <v>180.42388018686452</v>
      </c>
      <c r="AK1066" s="164">
        <f t="shared" si="1169"/>
        <v>180.42388018686452</v>
      </c>
      <c r="AL1066" s="164">
        <f t="shared" si="1169"/>
        <v>180.42388018686452</v>
      </c>
      <c r="AM1066" s="164">
        <f t="shared" si="1169"/>
        <v>180.42388018686452</v>
      </c>
    </row>
    <row r="1069" spans="1:39" s="20" customFormat="1" ht="14">
      <c r="A1069" s="19" t="s">
        <v>116</v>
      </c>
      <c r="B1069" s="19"/>
      <c r="C1069" s="19"/>
      <c r="D1069" s="19"/>
      <c r="E1069" s="19"/>
      <c r="F1069" s="19"/>
      <c r="G1069" s="19"/>
      <c r="H1069" s="19"/>
      <c r="I1069" s="19"/>
      <c r="J1069" s="19"/>
      <c r="K1069" s="19"/>
      <c r="L1069" s="19"/>
      <c r="M1069" s="19"/>
      <c r="N1069" s="19"/>
      <c r="O1069" s="19"/>
      <c r="P1069" s="19"/>
      <c r="Q1069" s="19"/>
      <c r="R1069" s="19"/>
      <c r="S1069" s="19"/>
      <c r="T1069" s="19"/>
      <c r="U1069" s="19"/>
      <c r="V1069" s="18"/>
      <c r="W1069" s="18"/>
      <c r="X1069" s="18"/>
    </row>
  </sheetData>
  <pageMargins left="0.25" right="0.25" top="0.75" bottom="0.75" header="0.3" footer="0.3"/>
  <pageSetup paperSize="9" scale="58"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9B78AE96-2EF8-454F-AD1D-24BABEB879C5}">
            <xm:f>Inputs!$F$22</xm:f>
            <x14:dxf>
              <fill>
                <patternFill>
                  <bgColor theme="0" tint="-0.14996795556505021"/>
                </patternFill>
              </fill>
            </x14:dxf>
          </x14:cfRule>
          <x14:cfRule type="cellIs" priority="11" stopIfTrue="1" operator="equal" id="{4C0B21F1-91A7-4022-931C-3911CDB4F1CC}">
            <xm:f>Inputs!$F$21</xm:f>
            <x14:dxf>
              <fill>
                <patternFill>
                  <bgColor indexed="44"/>
                </patternFill>
              </fill>
            </x14:dxf>
          </x14:cfRule>
          <x14:cfRule type="cellIs" priority="12" stopIfTrue="1" operator="equal" id="{38BBBC48-C7C0-49DC-B180-62A6CE2E037D}">
            <xm:f>Inputs!$F$20</xm:f>
            <x14:dxf>
              <fill>
                <patternFill>
                  <bgColor indexed="47"/>
                </patternFill>
              </fill>
            </x14:dxf>
          </x14:cfRule>
          <xm:sqref>J3:AO3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A1:AJ51"/>
  <sheetViews>
    <sheetView showGridLines="0" zoomScale="80" zoomScaleNormal="80" workbookViewId="0">
      <selection activeCell="AA20" sqref="AA20"/>
    </sheetView>
  </sheetViews>
  <sheetFormatPr defaultColWidth="9.1796875" defaultRowHeight="13.5" outlineLevelRow="1"/>
  <cols>
    <col min="1" max="1" width="9.1796875" style="21" customWidth="1"/>
    <col min="2" max="2" width="4.81640625" style="21" customWidth="1"/>
    <col min="3" max="3" width="4.1796875" style="21" customWidth="1"/>
    <col min="4" max="4" width="2.1796875" style="21" customWidth="1"/>
    <col min="5" max="5" width="50" style="21" customWidth="1"/>
    <col min="6" max="7" width="9.1796875" style="21"/>
    <col min="8" max="9" width="2.81640625" style="21" customWidth="1"/>
    <col min="10" max="24" width="10.1796875" style="21" bestFit="1" customWidth="1"/>
    <col min="25" max="25" width="2.7265625" style="21" customWidth="1"/>
    <col min="26" max="28" width="9.08984375" style="21" bestFit="1" customWidth="1"/>
    <col min="29" max="29" width="9.1796875" style="21"/>
    <col min="30" max="30" width="46.453125" style="21" customWidth="1"/>
    <col min="31" max="32" width="9.1796875" style="21"/>
    <col min="33" max="33" width="18.1796875" style="21" customWidth="1"/>
    <col min="34" max="16384" width="9.1796875" style="21"/>
  </cols>
  <sheetData>
    <row r="1" spans="1:36" ht="30" customHeight="1">
      <c r="A1" s="300" t="str">
        <f ca="1" xml:space="preserve"> RIGHT(CELL("FILENAME", $A$1), LEN(CELL("FILENAME", $A$1)) - SEARCH("]", CELL("FILENAME", $A$1)))</f>
        <v>Output(1)</v>
      </c>
      <c r="B1" s="65"/>
      <c r="C1" s="66"/>
      <c r="D1" s="67"/>
      <c r="E1" s="300" t="str">
        <f>TEXT("Average Residential Bill Projection "&amp;Inputs!$F$234,0)</f>
        <v>Average Residential Bill Projection Business Plan - Oct 23</v>
      </c>
      <c r="F1" s="134"/>
      <c r="G1" s="135"/>
      <c r="H1" s="134"/>
      <c r="I1" s="67"/>
      <c r="J1" s="133"/>
      <c r="K1" s="67"/>
      <c r="L1" s="67"/>
      <c r="M1" s="67"/>
      <c r="N1" s="67"/>
      <c r="O1" s="67"/>
      <c r="P1" s="67"/>
      <c r="Q1" s="67"/>
      <c r="R1" s="67"/>
      <c r="S1" s="67"/>
      <c r="T1" s="67"/>
      <c r="U1" s="67"/>
      <c r="V1" s="67"/>
      <c r="W1" s="110"/>
      <c r="X1" s="110"/>
    </row>
    <row r="2" spans="1:36">
      <c r="A2" s="65"/>
      <c r="B2" s="65"/>
      <c r="C2" s="66"/>
      <c r="D2" s="67"/>
      <c r="E2" s="136" t="str">
        <f xml:space="preserve"> Time!E$26</f>
        <v>Model period ending</v>
      </c>
      <c r="F2" s="67"/>
      <c r="G2" s="137"/>
      <c r="H2" s="67"/>
      <c r="I2" s="67"/>
      <c r="J2" s="301">
        <f xml:space="preserve"> Time!J$26</f>
        <v>44286</v>
      </c>
      <c r="K2" s="301">
        <f xml:space="preserve"> Time!K$26</f>
        <v>44651</v>
      </c>
      <c r="L2" s="301">
        <f xml:space="preserve"> Time!L$26</f>
        <v>45016</v>
      </c>
      <c r="M2" s="301">
        <f xml:space="preserve"> Time!M$26</f>
        <v>45382</v>
      </c>
      <c r="N2" s="301">
        <f xml:space="preserve"> Time!N$26</f>
        <v>45747</v>
      </c>
      <c r="O2" s="301">
        <f xml:space="preserve"> Time!O$26</f>
        <v>46112</v>
      </c>
      <c r="P2" s="301">
        <f xml:space="preserve"> Time!P$26</f>
        <v>46477</v>
      </c>
      <c r="Q2" s="301">
        <f xml:space="preserve"> Time!Q$26</f>
        <v>46843</v>
      </c>
      <c r="R2" s="301">
        <f xml:space="preserve"> Time!R$26</f>
        <v>47208</v>
      </c>
      <c r="S2" s="301">
        <f xml:space="preserve"> Time!S$26</f>
        <v>47573</v>
      </c>
      <c r="T2" s="301">
        <f xml:space="preserve"> Time!T$26</f>
        <v>47938</v>
      </c>
      <c r="U2" s="301">
        <f xml:space="preserve"> Time!U$26</f>
        <v>48304</v>
      </c>
      <c r="V2" s="301">
        <f xml:space="preserve"> Time!V$26</f>
        <v>48669</v>
      </c>
      <c r="W2" s="301">
        <f xml:space="preserve"> Time!W$26</f>
        <v>49034</v>
      </c>
      <c r="X2" s="301">
        <f xml:space="preserve"> Time!X$26</f>
        <v>49399</v>
      </c>
      <c r="Z2" s="301" t="s">
        <v>363</v>
      </c>
      <c r="AA2" s="301" t="s">
        <v>364</v>
      </c>
      <c r="AB2" s="301" t="s">
        <v>365</v>
      </c>
    </row>
    <row r="3" spans="1:36">
      <c r="A3" s="65"/>
      <c r="B3" s="65"/>
      <c r="C3" s="66"/>
      <c r="D3" s="67"/>
      <c r="E3" s="67" t="str">
        <f xml:space="preserve"> Time!E$81</f>
        <v>Timeline label</v>
      </c>
      <c r="F3" s="67"/>
      <c r="G3" s="69"/>
      <c r="H3" s="67"/>
      <c r="I3" s="67"/>
      <c r="J3" s="221" t="str">
        <f xml:space="preserve"> Time!J$81</f>
        <v>Actual</v>
      </c>
      <c r="K3" s="221" t="str">
        <f xml:space="preserve"> Time!K$81</f>
        <v>Actual</v>
      </c>
      <c r="L3" s="221" t="str">
        <f xml:space="preserve"> Time!L$81</f>
        <v>Forecast</v>
      </c>
      <c r="M3" s="221" t="str">
        <f xml:space="preserve"> Time!M$81</f>
        <v>Forecast</v>
      </c>
      <c r="N3" s="221" t="str">
        <f xml:space="preserve"> Time!N$81</f>
        <v>Forecast</v>
      </c>
      <c r="O3" s="221" t="str">
        <f xml:space="preserve"> Time!O$81</f>
        <v>Forecast</v>
      </c>
      <c r="P3" s="221" t="str">
        <f xml:space="preserve"> Time!P$81</f>
        <v>Forecast</v>
      </c>
      <c r="Q3" s="221" t="str">
        <f xml:space="preserve"> Time!Q$81</f>
        <v>Forecast</v>
      </c>
      <c r="R3" s="221" t="str">
        <f xml:space="preserve"> Time!R$81</f>
        <v>Forecast</v>
      </c>
      <c r="S3" s="221" t="str">
        <f xml:space="preserve"> Time!S$81</f>
        <v>Forecast</v>
      </c>
      <c r="T3" s="221" t="str">
        <f xml:space="preserve"> Time!T$81</f>
        <v>Forecast</v>
      </c>
      <c r="U3" s="221" t="str">
        <f xml:space="preserve"> Time!U$81</f>
        <v>Forecast</v>
      </c>
      <c r="V3" s="221" t="str">
        <f xml:space="preserve"> Time!V$81</f>
        <v>Forecast</v>
      </c>
      <c r="W3" s="221" t="str">
        <f xml:space="preserve"> Time!W$81</f>
        <v>Forecast</v>
      </c>
      <c r="X3" s="221" t="str">
        <f xml:space="preserve"> Time!X$81</f>
        <v>Forecast</v>
      </c>
      <c r="Z3" s="144" t="s">
        <v>385</v>
      </c>
      <c r="AA3" s="144" t="s">
        <v>385</v>
      </c>
      <c r="AB3" s="144" t="s">
        <v>385</v>
      </c>
    </row>
    <row r="4" spans="1:36">
      <c r="A4" s="65"/>
      <c r="B4" s="65"/>
      <c r="C4" s="66"/>
      <c r="D4" s="67"/>
      <c r="E4" s="67" t="str">
        <f xml:space="preserve"> Time!E$104</f>
        <v>Financial year ending</v>
      </c>
      <c r="F4" s="67"/>
      <c r="G4" s="69"/>
      <c r="H4" s="67"/>
      <c r="I4" s="67"/>
      <c r="J4" s="140">
        <f xml:space="preserve"> Time!J$104</f>
        <v>2021</v>
      </c>
      <c r="K4" s="140">
        <f xml:space="preserve"> Time!K$104</f>
        <v>2022</v>
      </c>
      <c r="L4" s="140">
        <f xml:space="preserve"> Time!L$104</f>
        <v>2023</v>
      </c>
      <c r="M4" s="140">
        <f xml:space="preserve"> Time!M$104</f>
        <v>2024</v>
      </c>
      <c r="N4" s="140">
        <f xml:space="preserve"> Time!N$104</f>
        <v>2025</v>
      </c>
      <c r="O4" s="140">
        <f xml:space="preserve"> Time!O$104</f>
        <v>2026</v>
      </c>
      <c r="P4" s="140">
        <f xml:space="preserve"> Time!P$104</f>
        <v>2027</v>
      </c>
      <c r="Q4" s="140">
        <f xml:space="preserve"> Time!Q$104</f>
        <v>2028</v>
      </c>
      <c r="R4" s="140">
        <f xml:space="preserve"> Time!R$104</f>
        <v>2029</v>
      </c>
      <c r="S4" s="140">
        <f xml:space="preserve"> Time!S$104</f>
        <v>2030</v>
      </c>
      <c r="T4" s="140">
        <f xml:space="preserve"> Time!T$104</f>
        <v>2031</v>
      </c>
      <c r="U4" s="140">
        <f xml:space="preserve"> Time!U$104</f>
        <v>2032</v>
      </c>
      <c r="V4" s="140">
        <f xml:space="preserve"> Time!V$104</f>
        <v>2033</v>
      </c>
      <c r="W4" s="140">
        <f xml:space="preserve"> Time!W$104</f>
        <v>2034</v>
      </c>
      <c r="X4" s="140">
        <f xml:space="preserve"> Time!X$104</f>
        <v>2035</v>
      </c>
      <c r="Z4" s="140" t="s">
        <v>363</v>
      </c>
      <c r="AA4" s="140" t="s">
        <v>364</v>
      </c>
      <c r="AB4" s="140" t="s">
        <v>365</v>
      </c>
    </row>
    <row r="5" spans="1:36">
      <c r="A5" s="65" t="s">
        <v>117</v>
      </c>
      <c r="B5" s="65"/>
      <c r="C5" s="66"/>
      <c r="E5" s="67" t="str">
        <f xml:space="preserve"> Time!E$11</f>
        <v>Model column counter</v>
      </c>
      <c r="F5" s="141" t="s">
        <v>118</v>
      </c>
      <c r="G5" s="142" t="s">
        <v>119</v>
      </c>
      <c r="H5" s="141"/>
      <c r="I5" s="67"/>
      <c r="J5" s="67">
        <f xml:space="preserve"> Time!J$11</f>
        <v>1</v>
      </c>
      <c r="K5" s="67">
        <f xml:space="preserve"> Time!K$11</f>
        <v>2</v>
      </c>
      <c r="L5" s="67">
        <f xml:space="preserve"> Time!L$11</f>
        <v>3</v>
      </c>
      <c r="M5" s="67">
        <f xml:space="preserve"> Time!M$11</f>
        <v>4</v>
      </c>
      <c r="N5" s="67">
        <f xml:space="preserve"> Time!N$11</f>
        <v>5</v>
      </c>
      <c r="O5" s="67">
        <f xml:space="preserve"> Time!O$11</f>
        <v>6</v>
      </c>
      <c r="P5" s="67">
        <f xml:space="preserve"> Time!P$11</f>
        <v>7</v>
      </c>
      <c r="Q5" s="67">
        <f xml:space="preserve"> Time!Q$11</f>
        <v>8</v>
      </c>
      <c r="R5" s="67">
        <f xml:space="preserve"> Time!R$11</f>
        <v>9</v>
      </c>
      <c r="S5" s="67">
        <f xml:space="preserve"> Time!S$11</f>
        <v>10</v>
      </c>
      <c r="T5" s="67">
        <f xml:space="preserve"> Time!T$11</f>
        <v>11</v>
      </c>
      <c r="U5" s="67">
        <f xml:space="preserve"> Time!U$11</f>
        <v>12</v>
      </c>
      <c r="V5" s="67">
        <f xml:space="preserve"> Time!V$11</f>
        <v>13</v>
      </c>
      <c r="W5" s="67">
        <f xml:space="preserve"> Time!W$11</f>
        <v>14</v>
      </c>
      <c r="X5" s="67">
        <f xml:space="preserve"> Time!X$11</f>
        <v>15</v>
      </c>
    </row>
    <row r="6" spans="1:36">
      <c r="A6" s="65"/>
      <c r="B6" s="65"/>
      <c r="C6" s="66"/>
      <c r="D6" s="67"/>
      <c r="E6" s="67"/>
      <c r="F6" s="141"/>
      <c r="G6" s="142"/>
      <c r="H6" s="141"/>
      <c r="I6" s="67"/>
      <c r="J6" s="67"/>
      <c r="K6" s="67"/>
      <c r="L6" s="67"/>
      <c r="M6" s="67"/>
      <c r="N6" s="67"/>
      <c r="O6" s="67"/>
      <c r="P6" s="67"/>
      <c r="Q6" s="67"/>
      <c r="R6" s="67"/>
      <c r="S6" s="67"/>
      <c r="T6" s="67"/>
      <c r="U6" s="67"/>
      <c r="V6" s="67"/>
      <c r="W6" s="110"/>
      <c r="X6" s="110"/>
    </row>
    <row r="7" spans="1:36">
      <c r="A7" s="65"/>
      <c r="B7" s="65"/>
      <c r="C7" s="66"/>
      <c r="D7" s="67"/>
      <c r="E7" s="67"/>
      <c r="F7" s="67"/>
      <c r="G7" s="69"/>
      <c r="H7" s="67"/>
      <c r="I7" s="67"/>
      <c r="J7" s="67"/>
      <c r="K7" s="67"/>
      <c r="L7" s="67"/>
      <c r="M7" s="67"/>
      <c r="N7" s="67"/>
      <c r="O7" s="67"/>
      <c r="P7" s="67"/>
      <c r="Q7" s="67"/>
      <c r="R7" s="67"/>
      <c r="S7" s="67"/>
      <c r="T7" s="67"/>
      <c r="U7" s="67"/>
      <c r="V7" s="67"/>
      <c r="W7" s="110"/>
      <c r="X7" s="110"/>
    </row>
    <row r="8" spans="1:36">
      <c r="A8" s="143" t="s">
        <v>366</v>
      </c>
      <c r="B8" s="143"/>
      <c r="C8" s="144"/>
      <c r="D8" s="143"/>
      <c r="E8" s="143"/>
      <c r="F8" s="143"/>
      <c r="G8" s="145"/>
      <c r="H8" s="143"/>
      <c r="I8" s="143"/>
      <c r="J8" s="143"/>
      <c r="K8" s="143"/>
      <c r="L8" s="143"/>
      <c r="M8" s="143"/>
      <c r="N8" s="143"/>
      <c r="O8" s="143"/>
      <c r="P8" s="143"/>
      <c r="Q8" s="143"/>
      <c r="R8" s="143"/>
      <c r="S8" s="143"/>
      <c r="T8" s="143"/>
      <c r="U8" s="143"/>
      <c r="V8" s="143"/>
      <c r="W8" s="143"/>
      <c r="X8" s="143"/>
      <c r="Z8" s="143"/>
      <c r="AA8" s="143"/>
      <c r="AB8" s="143"/>
    </row>
    <row r="9" spans="1:36" outlineLevel="1">
      <c r="A9" s="65"/>
      <c r="B9" s="65"/>
      <c r="C9" s="66"/>
      <c r="D9" s="67"/>
      <c r="E9" s="67"/>
      <c r="F9" s="67"/>
      <c r="G9" s="69"/>
      <c r="H9" s="67"/>
      <c r="I9" s="67"/>
      <c r="J9" s="67"/>
      <c r="K9" s="67"/>
      <c r="L9" s="67"/>
      <c r="M9" s="67"/>
      <c r="N9" s="67"/>
      <c r="O9" s="67"/>
      <c r="P9" s="67"/>
      <c r="Q9" s="67"/>
      <c r="R9" s="67"/>
      <c r="S9" s="67"/>
      <c r="T9" s="67"/>
      <c r="U9" s="67"/>
      <c r="V9" s="67"/>
      <c r="W9" s="110"/>
      <c r="X9" s="110"/>
    </row>
    <row r="10" spans="1:36" outlineLevel="1">
      <c r="A10" s="65"/>
      <c r="B10" s="65"/>
      <c r="C10" s="66"/>
      <c r="D10" s="302" t="s">
        <v>367</v>
      </c>
      <c r="E10" s="303"/>
      <c r="F10" s="67"/>
      <c r="G10" s="69"/>
      <c r="H10" s="67"/>
      <c r="I10" s="67"/>
      <c r="J10" s="67"/>
      <c r="K10" s="67"/>
      <c r="L10" s="67"/>
      <c r="M10" s="67"/>
      <c r="N10" s="67"/>
      <c r="O10" s="67"/>
      <c r="P10" s="67"/>
      <c r="Q10" s="67"/>
      <c r="R10" s="67"/>
      <c r="S10" s="67"/>
      <c r="T10" s="67"/>
      <c r="U10" s="67"/>
      <c r="V10" s="67"/>
      <c r="W10" s="110"/>
      <c r="X10" s="110"/>
    </row>
    <row r="11" spans="1:36" outlineLevel="1">
      <c r="A11" s="65"/>
      <c r="B11" s="65"/>
      <c r="C11" s="66"/>
      <c r="D11" s="67"/>
      <c r="E11" s="67"/>
      <c r="F11" s="67"/>
      <c r="G11" s="69"/>
      <c r="H11" s="67"/>
      <c r="I11" s="67"/>
      <c r="J11" s="67"/>
      <c r="K11" s="67"/>
      <c r="L11" s="67"/>
      <c r="M11" s="67"/>
      <c r="N11" s="67"/>
      <c r="O11" s="67"/>
      <c r="P11" s="67"/>
      <c r="Q11" s="67"/>
      <c r="R11" s="67"/>
      <c r="S11" s="67"/>
      <c r="T11" s="67"/>
      <c r="U11" s="67"/>
      <c r="V11" s="67"/>
      <c r="W11" s="110"/>
      <c r="X11" s="110"/>
      <c r="AE11" s="304"/>
    </row>
    <row r="12" spans="1:36" outlineLevel="1">
      <c r="A12" s="65" t="s">
        <v>407</v>
      </c>
      <c r="B12" s="65"/>
      <c r="C12" s="66"/>
      <c r="D12" s="67"/>
      <c r="E12" s="67" t="s">
        <v>368</v>
      </c>
      <c r="F12" s="67"/>
      <c r="G12" s="69" t="s">
        <v>349</v>
      </c>
      <c r="H12" s="67"/>
      <c r="I12" s="67"/>
      <c r="J12" s="313">
        <f>Calc!J$110</f>
        <v>195.45298861382977</v>
      </c>
      <c r="K12" s="313">
        <f>Calc!K$110</f>
        <v>196.65182412852309</v>
      </c>
      <c r="L12" s="313">
        <f>Calc!L$110</f>
        <v>180.31798081416852</v>
      </c>
      <c r="M12" s="313">
        <f>Calc!M$110</f>
        <v>176.25086625086627</v>
      </c>
      <c r="N12" s="313">
        <f>Calc!N$110</f>
        <v>180.42388018686452</v>
      </c>
      <c r="O12" s="310"/>
      <c r="P12" s="310"/>
      <c r="Q12" s="310"/>
      <c r="R12" s="310"/>
      <c r="S12" s="310"/>
      <c r="T12" s="310"/>
      <c r="U12" s="310"/>
      <c r="V12" s="310"/>
      <c r="W12" s="310"/>
      <c r="X12" s="310"/>
      <c r="Z12" s="307"/>
      <c r="AA12" s="307"/>
      <c r="AB12" s="307"/>
      <c r="AE12" s="304"/>
    </row>
    <row r="13" spans="1:36" outlineLevel="1">
      <c r="A13" s="65"/>
      <c r="B13" s="65"/>
      <c r="C13" s="66"/>
      <c r="D13" s="67"/>
      <c r="E13" s="67" t="s">
        <v>369</v>
      </c>
      <c r="F13" s="67"/>
      <c r="G13" s="69" t="s">
        <v>349</v>
      </c>
      <c r="H13" s="67"/>
      <c r="I13" s="67"/>
      <c r="J13" s="310"/>
      <c r="K13" s="310"/>
      <c r="L13" s="310"/>
      <c r="M13" s="310"/>
      <c r="N13" s="310"/>
      <c r="O13" s="313">
        <f>Calc!O$105</f>
        <v>9.970536155503126</v>
      </c>
      <c r="P13" s="313">
        <f>Calc!P$105</f>
        <v>3.0563723747423595</v>
      </c>
      <c r="Q13" s="313">
        <f>Calc!Q$105</f>
        <v>3.45037411445076</v>
      </c>
      <c r="R13" s="313">
        <f>Calc!R$105</f>
        <v>3.2774409246680314</v>
      </c>
      <c r="S13" s="313">
        <f>Calc!S$105</f>
        <v>3.3850638893507572</v>
      </c>
      <c r="T13" s="313">
        <f>Calc!T$105</f>
        <v>3.4423126757229419</v>
      </c>
      <c r="U13" s="313">
        <f>Calc!U$105</f>
        <v>5.6734073913169532</v>
      </c>
      <c r="V13" s="313">
        <f>Calc!V$105</f>
        <v>6.99152058816383</v>
      </c>
      <c r="W13" s="313">
        <f>Calc!W$105</f>
        <v>7.6510981670616189</v>
      </c>
      <c r="X13" s="313">
        <f>Calc!X$105</f>
        <v>8.7510545827347315</v>
      </c>
      <c r="Z13" s="313">
        <f>AVERAGE(Calc!$Y$105:$AC$105)</f>
        <v>3.2260296228633321</v>
      </c>
      <c r="AA13" s="313">
        <f>AVERAGE(Calc!$AD$105:$AH$105)</f>
        <v>0.75660345834020859</v>
      </c>
      <c r="AB13" s="313">
        <f>AVERAGE(Calc!$AI$105:$AM$105)</f>
        <v>1.2715976788266488</v>
      </c>
      <c r="AE13" s="304"/>
      <c r="AF13" s="308"/>
      <c r="AG13" s="309"/>
      <c r="AJ13" s="309"/>
    </row>
    <row r="14" spans="1:36" outlineLevel="1">
      <c r="A14" s="343" t="s">
        <v>384</v>
      </c>
      <c r="B14" s="65"/>
      <c r="C14" s="66"/>
      <c r="D14" s="67"/>
      <c r="F14" s="67"/>
      <c r="G14" s="69"/>
      <c r="H14" s="67"/>
      <c r="I14" s="67"/>
      <c r="J14" s="319"/>
      <c r="K14" s="319"/>
      <c r="L14" s="319"/>
      <c r="M14" s="319"/>
      <c r="N14" s="319"/>
      <c r="O14" s="319"/>
      <c r="P14" s="319"/>
      <c r="Q14" s="319"/>
      <c r="R14" s="319"/>
      <c r="S14" s="319"/>
      <c r="T14" s="319"/>
      <c r="U14" s="319"/>
      <c r="V14" s="319"/>
      <c r="W14" s="319"/>
      <c r="X14" s="319"/>
      <c r="Z14" s="323"/>
      <c r="AA14" s="323"/>
      <c r="AB14" s="323"/>
      <c r="AE14" s="304"/>
      <c r="AF14" s="308"/>
      <c r="AG14" s="309"/>
      <c r="AJ14" s="309"/>
    </row>
    <row r="15" spans="1:36" outlineLevel="1">
      <c r="A15" s="65" t="s">
        <v>398</v>
      </c>
      <c r="B15" s="65"/>
      <c r="C15" s="66"/>
      <c r="D15" s="65"/>
      <c r="E15" s="67" t="s">
        <v>370</v>
      </c>
      <c r="F15" s="67"/>
      <c r="G15" s="69" t="s">
        <v>349</v>
      </c>
      <c r="H15" s="67"/>
      <c r="I15" s="67"/>
      <c r="J15" s="313">
        <f>Calc!J$216</f>
        <v>195.45298861382977</v>
      </c>
      <c r="K15" s="313">
        <f>Calc!K$216</f>
        <v>196.65182412852309</v>
      </c>
      <c r="L15" s="313">
        <f>Calc!L$216</f>
        <v>180.31798081416852</v>
      </c>
      <c r="M15" s="313">
        <f>Calc!M$216</f>
        <v>176.25086625086627</v>
      </c>
      <c r="N15" s="313">
        <f>Calc!N$216</f>
        <v>180.42388018686452</v>
      </c>
      <c r="O15" s="313"/>
      <c r="P15" s="313"/>
      <c r="Q15" s="313"/>
      <c r="R15" s="313"/>
      <c r="S15" s="313"/>
      <c r="T15" s="313"/>
      <c r="U15" s="313"/>
      <c r="V15" s="313"/>
      <c r="W15" s="313"/>
      <c r="X15" s="313"/>
      <c r="Z15" s="313"/>
      <c r="AA15" s="313"/>
      <c r="AB15" s="313"/>
    </row>
    <row r="16" spans="1:36" outlineLevel="1">
      <c r="A16" s="65"/>
      <c r="B16" s="65"/>
      <c r="C16" s="66"/>
      <c r="D16" s="67"/>
      <c r="E16" s="67" t="s">
        <v>369</v>
      </c>
      <c r="F16" s="67"/>
      <c r="G16" s="69" t="s">
        <v>349</v>
      </c>
      <c r="H16" s="67"/>
      <c r="I16" s="67"/>
      <c r="J16" s="310"/>
      <c r="K16" s="310"/>
      <c r="L16" s="310"/>
      <c r="M16" s="310"/>
      <c r="N16" s="310"/>
      <c r="O16" s="313">
        <f>Calc!O$211</f>
        <v>5.7023660726712482</v>
      </c>
      <c r="P16" s="313">
        <f>Calc!P$211</f>
        <v>0.77516890449587805</v>
      </c>
      <c r="Q16" s="313">
        <f>Calc!Q$211</f>
        <v>0.91993504504428536</v>
      </c>
      <c r="R16" s="313">
        <f>Calc!R$211</f>
        <v>1.0241701442922775</v>
      </c>
      <c r="S16" s="313">
        <f>Calc!S$211</f>
        <v>1.1992315124348512</v>
      </c>
      <c r="T16" s="313">
        <f>Calc!T$211</f>
        <v>2.5975616893004503</v>
      </c>
      <c r="U16" s="313">
        <f>Calc!U$211</f>
        <v>2.8726185887037587</v>
      </c>
      <c r="V16" s="313">
        <f>Calc!V$211</f>
        <v>3.2718540253712334</v>
      </c>
      <c r="W16" s="313">
        <f>Calc!W$211</f>
        <v>3.2789702569494565</v>
      </c>
      <c r="X16" s="313">
        <f>Calc!X$211</f>
        <v>2.8513177371639387</v>
      </c>
      <c r="Z16" s="313">
        <f>AVERAGE(Calc!$Y$211:$AC$211)</f>
        <v>1.219143363382011</v>
      </c>
      <c r="AA16" s="313">
        <f>AVERAGE(Calc!$AD$211:$AH$211)</f>
        <v>2.5621739357724422</v>
      </c>
      <c r="AB16" s="313">
        <f>AVERAGE(Calc!$AI$211:$AM$211)</f>
        <v>2.9614997048284182</v>
      </c>
    </row>
    <row r="17" spans="1:28" outlineLevel="1">
      <c r="A17" s="65"/>
      <c r="B17" s="65"/>
      <c r="C17" s="66"/>
      <c r="D17" s="67"/>
      <c r="E17" s="67"/>
      <c r="F17" s="67"/>
      <c r="G17" s="69"/>
      <c r="H17" s="67"/>
      <c r="I17" s="67"/>
      <c r="J17" s="319"/>
      <c r="K17" s="319"/>
      <c r="L17" s="319"/>
      <c r="M17" s="319"/>
      <c r="N17" s="319"/>
      <c r="O17" s="319"/>
      <c r="P17" s="319"/>
      <c r="Q17" s="319"/>
      <c r="R17" s="319"/>
      <c r="S17" s="319"/>
      <c r="T17" s="319"/>
      <c r="U17" s="319"/>
      <c r="V17" s="319"/>
      <c r="W17" s="319"/>
      <c r="X17" s="319"/>
      <c r="Z17" s="323"/>
      <c r="AA17" s="323"/>
      <c r="AB17" s="323"/>
    </row>
    <row r="18" spans="1:28" outlineLevel="1">
      <c r="A18" s="65" t="s">
        <v>399</v>
      </c>
      <c r="B18" s="65"/>
      <c r="C18" s="66"/>
      <c r="D18" s="67"/>
      <c r="E18" s="67" t="s">
        <v>371</v>
      </c>
      <c r="F18" s="67"/>
      <c r="G18" s="69" t="s">
        <v>349</v>
      </c>
      <c r="H18" s="67"/>
      <c r="I18" s="67"/>
      <c r="J18" s="313">
        <f>Calc!J$322</f>
        <v>195.45298861382977</v>
      </c>
      <c r="K18" s="313">
        <f>Calc!K$322</f>
        <v>196.65182412852309</v>
      </c>
      <c r="L18" s="313">
        <f>Calc!L$322</f>
        <v>180.31798081416852</v>
      </c>
      <c r="M18" s="313">
        <f>Calc!M$322</f>
        <v>176.25086625086627</v>
      </c>
      <c r="N18" s="313">
        <f>Calc!N$322</f>
        <v>180.42388018686452</v>
      </c>
      <c r="O18" s="310"/>
      <c r="P18" s="310"/>
      <c r="Q18" s="310"/>
      <c r="R18" s="310"/>
      <c r="S18" s="310"/>
      <c r="T18" s="310"/>
      <c r="U18" s="310"/>
      <c r="V18" s="310"/>
      <c r="W18" s="310"/>
      <c r="X18" s="310"/>
      <c r="Z18" s="323"/>
      <c r="AA18" s="323"/>
      <c r="AB18" s="323"/>
    </row>
    <row r="19" spans="1:28" outlineLevel="1">
      <c r="A19" s="65"/>
      <c r="B19" s="65"/>
      <c r="C19" s="66"/>
      <c r="D19" s="67"/>
      <c r="E19" s="67" t="s">
        <v>369</v>
      </c>
      <c r="F19" s="67"/>
      <c r="G19" s="69" t="s">
        <v>349</v>
      </c>
      <c r="H19" s="67"/>
      <c r="I19" s="67"/>
      <c r="J19" s="310"/>
      <c r="K19" s="310"/>
      <c r="L19" s="310"/>
      <c r="M19" s="310"/>
      <c r="N19" s="310"/>
      <c r="O19" s="313">
        <f>Calc!O$317</f>
        <v>4.3398860124216849</v>
      </c>
      <c r="P19" s="313">
        <f>Calc!P$317</f>
        <v>1.1505209383531172</v>
      </c>
      <c r="Q19" s="313">
        <f>Calc!Q$317</f>
        <v>1.3983480942298643</v>
      </c>
      <c r="R19" s="313">
        <f>Calc!R$317</f>
        <v>1.5034779558103981</v>
      </c>
      <c r="S19" s="313">
        <f>Calc!S$317</f>
        <v>1.1745587880701756</v>
      </c>
      <c r="T19" s="313">
        <f>Calc!T$317</f>
        <v>0.38863365003317618</v>
      </c>
      <c r="U19" s="313">
        <f>Calc!U$317</f>
        <v>1.6587428675219016</v>
      </c>
      <c r="V19" s="313">
        <f>Calc!V$317</f>
        <v>2.278846996938416</v>
      </c>
      <c r="W19" s="313">
        <f>Calc!W$317</f>
        <v>2.4271865763021001</v>
      </c>
      <c r="X19" s="313">
        <f>Calc!X$317</f>
        <v>2.4094143547065237</v>
      </c>
      <c r="Z19" s="313">
        <f>AVERAGE(Calc!$Y$317:$AC$317)</f>
        <v>2.4247031470800677</v>
      </c>
      <c r="AA19" s="313">
        <f>AVERAGE(Calc!$AD$317:$AH$317)</f>
        <v>2.1935597104137914</v>
      </c>
      <c r="AB19" s="313">
        <f>AVERAGE(Calc!$AI$317:$AM$317)</f>
        <v>-7.5870899521532917E-4</v>
      </c>
    </row>
    <row r="20" spans="1:28" outlineLevel="1">
      <c r="A20" s="65"/>
      <c r="B20" s="65"/>
      <c r="C20" s="66"/>
      <c r="D20" s="67"/>
      <c r="E20" s="67"/>
      <c r="F20" s="67"/>
      <c r="G20" s="69"/>
      <c r="H20" s="67"/>
      <c r="I20" s="67"/>
      <c r="J20" s="320"/>
      <c r="K20" s="320"/>
      <c r="L20" s="320"/>
      <c r="M20" s="320"/>
      <c r="N20" s="320"/>
      <c r="O20" s="322"/>
      <c r="P20" s="322"/>
      <c r="Q20" s="322"/>
      <c r="R20" s="322"/>
      <c r="S20" s="322"/>
      <c r="T20" s="322"/>
      <c r="U20" s="322"/>
      <c r="V20" s="322"/>
      <c r="W20" s="322"/>
      <c r="X20" s="322"/>
      <c r="Z20" s="323"/>
      <c r="AA20" s="323"/>
      <c r="AB20" s="323"/>
    </row>
    <row r="21" spans="1:28" outlineLevel="1">
      <c r="A21" s="65" t="s">
        <v>400</v>
      </c>
      <c r="B21" s="65"/>
      <c r="C21" s="66"/>
      <c r="D21" s="65"/>
      <c r="E21" s="67" t="s">
        <v>372</v>
      </c>
      <c r="F21" s="67"/>
      <c r="G21" s="69" t="s">
        <v>349</v>
      </c>
      <c r="H21" s="67"/>
      <c r="I21" s="67"/>
      <c r="J21" s="313">
        <f>Calc!J$428</f>
        <v>195.45298861382977</v>
      </c>
      <c r="K21" s="313">
        <f>Calc!K$428</f>
        <v>196.65182412852309</v>
      </c>
      <c r="L21" s="313">
        <f>Calc!L$428</f>
        <v>180.31798081416852</v>
      </c>
      <c r="M21" s="313">
        <f>Calc!M$428</f>
        <v>176.25086625086627</v>
      </c>
      <c r="N21" s="313">
        <f>Calc!N$428</f>
        <v>180.42388018686452</v>
      </c>
      <c r="O21" s="310"/>
      <c r="P21" s="310"/>
      <c r="Q21" s="310"/>
      <c r="R21" s="310"/>
      <c r="S21" s="310"/>
      <c r="T21" s="310"/>
      <c r="U21" s="310"/>
      <c r="V21" s="310"/>
      <c r="W21" s="310"/>
      <c r="X21" s="310"/>
      <c r="Z21" s="323"/>
      <c r="AA21" s="323"/>
      <c r="AB21" s="323"/>
    </row>
    <row r="22" spans="1:28" outlineLevel="1">
      <c r="A22" s="65"/>
      <c r="B22" s="65"/>
      <c r="C22" s="66"/>
      <c r="D22" s="67"/>
      <c r="E22" s="67" t="s">
        <v>369</v>
      </c>
      <c r="F22" s="67"/>
      <c r="G22" s="69" t="s">
        <v>349</v>
      </c>
      <c r="H22" s="67"/>
      <c r="I22" s="67"/>
      <c r="J22" s="310"/>
      <c r="K22" s="310"/>
      <c r="L22" s="310"/>
      <c r="M22" s="310"/>
      <c r="N22" s="310"/>
      <c r="O22" s="313">
        <f>Calc!O$423</f>
        <v>6.0029166988074891</v>
      </c>
      <c r="P22" s="313">
        <f>Calc!P$423</f>
        <v>1.3747247836371397</v>
      </c>
      <c r="Q22" s="313">
        <f>Calc!Q$423</f>
        <v>1.9279589336109808</v>
      </c>
      <c r="R22" s="313">
        <f>Calc!R$423</f>
        <v>2.4082553417857682</v>
      </c>
      <c r="S22" s="313">
        <f>Calc!S$423</f>
        <v>3.5801158956022086</v>
      </c>
      <c r="T22" s="313">
        <f>Calc!T$423</f>
        <v>4.2226961255988744</v>
      </c>
      <c r="U22" s="313">
        <f>Calc!U$423</f>
        <v>7.7527910213999043</v>
      </c>
      <c r="V22" s="313">
        <f>Calc!V$423</f>
        <v>5.9461569694124279</v>
      </c>
      <c r="W22" s="313">
        <f>Calc!W$423</f>
        <v>3.0748599931284204</v>
      </c>
      <c r="X22" s="313">
        <f>Calc!X$423</f>
        <v>12.260960244664233</v>
      </c>
      <c r="Z22" s="313">
        <f>AVERAGE(Calc!$Y$423:$AC$423)</f>
        <v>0.76213576703093366</v>
      </c>
      <c r="AA22" s="313">
        <f>AVERAGE(Calc!$AD$423:$AH$423)</f>
        <v>1.2284427625301262</v>
      </c>
      <c r="AB22" s="313">
        <f>AVERAGE(Calc!$AI$423:$AM$423)</f>
        <v>0.49382874801681709</v>
      </c>
    </row>
    <row r="23" spans="1:28" outlineLevel="1">
      <c r="A23" s="65"/>
      <c r="B23" s="65"/>
      <c r="C23" s="66"/>
      <c r="D23" s="67"/>
      <c r="E23" s="153"/>
      <c r="F23" s="146"/>
      <c r="G23" s="154"/>
      <c r="H23" s="67"/>
      <c r="I23" s="67"/>
      <c r="J23" s="321"/>
      <c r="K23" s="321"/>
      <c r="L23" s="321"/>
      <c r="M23" s="321"/>
      <c r="N23" s="321"/>
      <c r="O23" s="170"/>
      <c r="P23" s="170"/>
      <c r="Q23" s="170"/>
      <c r="R23" s="170"/>
      <c r="S23" s="170"/>
      <c r="T23" s="170"/>
      <c r="U23" s="170"/>
      <c r="V23" s="170"/>
      <c r="W23" s="170"/>
      <c r="X23" s="170"/>
      <c r="Z23" s="323"/>
      <c r="AA23" s="323"/>
      <c r="AB23" s="323"/>
    </row>
    <row r="24" spans="1:28" outlineLevel="1">
      <c r="A24" s="65" t="s">
        <v>401</v>
      </c>
      <c r="B24" s="65"/>
      <c r="C24" s="66"/>
      <c r="D24" s="67"/>
      <c r="E24" s="67" t="s">
        <v>373</v>
      </c>
      <c r="F24" s="67"/>
      <c r="G24" s="69" t="s">
        <v>349</v>
      </c>
      <c r="H24" s="67"/>
      <c r="I24" s="67"/>
      <c r="J24" s="313">
        <f>Calc!J$534</f>
        <v>195.45298861382977</v>
      </c>
      <c r="K24" s="313">
        <f>Calc!K$534</f>
        <v>196.65182412852309</v>
      </c>
      <c r="L24" s="313">
        <f>Calc!L$534</f>
        <v>180.31798081416852</v>
      </c>
      <c r="M24" s="313">
        <f>Calc!M$534</f>
        <v>176.25086625086627</v>
      </c>
      <c r="N24" s="313">
        <f>Calc!N$534</f>
        <v>180.42388018686452</v>
      </c>
      <c r="O24" s="310"/>
      <c r="P24" s="310"/>
      <c r="Q24" s="310"/>
      <c r="R24" s="310"/>
      <c r="S24" s="310"/>
      <c r="T24" s="310"/>
      <c r="U24" s="310"/>
      <c r="V24" s="310"/>
      <c r="W24" s="310"/>
      <c r="X24" s="310"/>
      <c r="Z24" s="323"/>
      <c r="AA24" s="323"/>
      <c r="AB24" s="323"/>
    </row>
    <row r="25" spans="1:28" outlineLevel="1">
      <c r="A25" s="65"/>
      <c r="B25" s="65"/>
      <c r="C25" s="66"/>
      <c r="D25" s="67"/>
      <c r="E25" s="67" t="s">
        <v>369</v>
      </c>
      <c r="F25" s="67"/>
      <c r="G25" s="69" t="s">
        <v>349</v>
      </c>
      <c r="H25" s="67"/>
      <c r="I25" s="67"/>
      <c r="J25" s="306"/>
      <c r="K25" s="306"/>
      <c r="L25" s="306"/>
      <c r="M25" s="306"/>
      <c r="N25" s="306"/>
      <c r="O25" s="313">
        <f>Calc!O$529</f>
        <v>6.1083005488638937</v>
      </c>
      <c r="P25" s="313">
        <f>Calc!P$529</f>
        <v>1.3921621221049048</v>
      </c>
      <c r="Q25" s="313">
        <f>Calc!Q$529</f>
        <v>1.6564242392938402</v>
      </c>
      <c r="R25" s="313">
        <f>Calc!R$529</f>
        <v>1.6939477462252697</v>
      </c>
      <c r="S25" s="313">
        <f>Calc!S$529</f>
        <v>1.7884481667260257</v>
      </c>
      <c r="T25" s="313">
        <f>Calc!T$529</f>
        <v>2.8069880836276955</v>
      </c>
      <c r="U25" s="313">
        <f>Calc!U$529</f>
        <v>3.3921715262716603</v>
      </c>
      <c r="V25" s="313">
        <f>Calc!V$529</f>
        <v>3.7119723503644408</v>
      </c>
      <c r="W25" s="313">
        <f>Calc!W$529</f>
        <v>3.6971443229032097</v>
      </c>
      <c r="X25" s="313">
        <f>Calc!X$529</f>
        <v>3.9043255341864835</v>
      </c>
      <c r="Z25" s="313">
        <f>AVERAGE(Calc!$Y$529:$AC$529)</f>
        <v>3.950518050599487</v>
      </c>
      <c r="AA25" s="313">
        <f>AVERAGE(Calc!$AD$529:$AH$529)</f>
        <v>2.8105009086156469</v>
      </c>
      <c r="AB25" s="313">
        <f>AVERAGE(Calc!$AI$529:$AM$529)</f>
        <v>1.5665599914646293</v>
      </c>
    </row>
    <row r="26" spans="1:28" outlineLevel="1">
      <c r="A26" s="65"/>
      <c r="B26" s="65"/>
      <c r="C26" s="66"/>
      <c r="D26" s="67"/>
      <c r="E26" s="67"/>
      <c r="F26" s="67"/>
      <c r="G26" s="69"/>
      <c r="H26" s="67"/>
      <c r="I26" s="67"/>
      <c r="J26" s="67"/>
      <c r="K26" s="67"/>
      <c r="L26" s="67"/>
      <c r="M26" s="67"/>
      <c r="N26" s="67"/>
      <c r="O26" s="146"/>
      <c r="P26" s="146"/>
      <c r="Q26" s="146"/>
      <c r="R26" s="146"/>
      <c r="S26" s="146"/>
      <c r="T26" s="146"/>
      <c r="U26" s="146"/>
      <c r="V26" s="146"/>
      <c r="W26" s="146"/>
      <c r="X26" s="146"/>
      <c r="Z26" s="323"/>
      <c r="AA26" s="323"/>
      <c r="AB26" s="323"/>
    </row>
    <row r="27" spans="1:28" outlineLevel="1">
      <c r="A27" s="65" t="s">
        <v>402</v>
      </c>
      <c r="B27" s="65"/>
      <c r="C27" s="66"/>
      <c r="D27" s="65"/>
      <c r="E27" s="67" t="s">
        <v>374</v>
      </c>
      <c r="F27" s="67"/>
      <c r="G27" s="69" t="s">
        <v>349</v>
      </c>
      <c r="H27" s="67"/>
      <c r="I27" s="67"/>
      <c r="J27" s="313">
        <f>Calc!J$640</f>
        <v>195.45298861382977</v>
      </c>
      <c r="K27" s="313">
        <f>Calc!K$640</f>
        <v>196.65182412852309</v>
      </c>
      <c r="L27" s="313">
        <f>Calc!L$640</f>
        <v>180.31798081416852</v>
      </c>
      <c r="M27" s="313">
        <f>Calc!M$640</f>
        <v>176.25086625086627</v>
      </c>
      <c r="N27" s="313">
        <f>Calc!N$640</f>
        <v>180.42388018686452</v>
      </c>
      <c r="O27" s="310"/>
      <c r="P27" s="310"/>
      <c r="Q27" s="310"/>
      <c r="R27" s="310"/>
      <c r="S27" s="310"/>
      <c r="T27" s="310"/>
      <c r="U27" s="310"/>
      <c r="V27" s="310"/>
      <c r="W27" s="310"/>
      <c r="X27" s="310"/>
      <c r="Z27" s="323"/>
      <c r="AA27" s="323"/>
      <c r="AB27" s="323"/>
    </row>
    <row r="28" spans="1:28" outlineLevel="1">
      <c r="A28" s="65"/>
      <c r="B28" s="65"/>
      <c r="C28" s="66"/>
      <c r="D28" s="65"/>
      <c r="E28" s="67" t="s">
        <v>369</v>
      </c>
      <c r="F28" s="67"/>
      <c r="G28" s="69" t="s">
        <v>349</v>
      </c>
      <c r="H28" s="67"/>
      <c r="I28" s="67"/>
      <c r="J28" s="306"/>
      <c r="K28" s="306"/>
      <c r="L28" s="306"/>
      <c r="M28" s="306"/>
      <c r="N28" s="306"/>
      <c r="O28" s="313">
        <f>Calc!O$635</f>
        <v>0</v>
      </c>
      <c r="P28" s="313">
        <f>Calc!P$635</f>
        <v>0</v>
      </c>
      <c r="Q28" s="313">
        <f>Calc!Q$635</f>
        <v>0</v>
      </c>
      <c r="R28" s="313">
        <f>Calc!R$635</f>
        <v>0</v>
      </c>
      <c r="S28" s="313">
        <f>Calc!S$635</f>
        <v>0</v>
      </c>
      <c r="T28" s="313">
        <f>Calc!T$635</f>
        <v>0</v>
      </c>
      <c r="U28" s="313">
        <f>Calc!U$635</f>
        <v>0</v>
      </c>
      <c r="V28" s="313">
        <f>Calc!V$635</f>
        <v>0</v>
      </c>
      <c r="W28" s="313">
        <f>Calc!W$635</f>
        <v>0</v>
      </c>
      <c r="X28" s="313">
        <f>Calc!X$635</f>
        <v>0</v>
      </c>
      <c r="Z28" s="313">
        <f>AVERAGE(Calc!$Y$635:$AC$635)</f>
        <v>0</v>
      </c>
      <c r="AA28" s="313">
        <f>AVERAGE(Calc!$AD$635:$AH$635)</f>
        <v>0</v>
      </c>
      <c r="AB28" s="313">
        <f>AVERAGE(Calc!$AI$635:AM$635)</f>
        <v>2.6107908968242746</v>
      </c>
    </row>
    <row r="29" spans="1:28" outlineLevel="1">
      <c r="A29" s="65"/>
      <c r="B29" s="65"/>
      <c r="C29" s="66"/>
      <c r="D29" s="65"/>
      <c r="E29" s="67"/>
      <c r="F29" s="146"/>
      <c r="G29" s="69"/>
      <c r="H29" s="146"/>
      <c r="I29" s="146"/>
      <c r="J29" s="310"/>
      <c r="K29" s="305"/>
      <c r="L29" s="305"/>
      <c r="M29" s="305"/>
      <c r="N29" s="305"/>
      <c r="O29" s="357"/>
      <c r="P29" s="357"/>
      <c r="Q29" s="313"/>
      <c r="R29" s="313"/>
      <c r="S29" s="313"/>
      <c r="T29" s="313"/>
      <c r="U29" s="313"/>
      <c r="V29" s="313"/>
      <c r="W29" s="313"/>
      <c r="X29" s="313"/>
      <c r="Z29" s="323"/>
      <c r="AA29" s="323"/>
      <c r="AB29" s="323"/>
    </row>
    <row r="30" spans="1:28" outlineLevel="1">
      <c r="A30" s="65" t="s">
        <v>403</v>
      </c>
      <c r="B30" s="65"/>
      <c r="C30" s="66"/>
      <c r="D30" s="65"/>
      <c r="E30" s="67" t="s">
        <v>375</v>
      </c>
      <c r="F30" s="67"/>
      <c r="G30" s="69" t="s">
        <v>349</v>
      </c>
      <c r="H30" s="67"/>
      <c r="I30" s="67"/>
      <c r="J30" s="313">
        <f>Calc!J$746</f>
        <v>195.45298861382977</v>
      </c>
      <c r="K30" s="313">
        <f>Calc!K$746</f>
        <v>196.65182412852309</v>
      </c>
      <c r="L30" s="313">
        <f>Calc!L$746</f>
        <v>180.31798081416852</v>
      </c>
      <c r="M30" s="313">
        <f>Calc!M$746</f>
        <v>176.25086625086627</v>
      </c>
      <c r="N30" s="313">
        <f>Calc!N$746</f>
        <v>180.42388018686452</v>
      </c>
      <c r="O30" s="310"/>
      <c r="P30" s="310"/>
      <c r="Q30" s="310"/>
      <c r="R30" s="310"/>
      <c r="S30" s="310"/>
      <c r="T30" s="310"/>
      <c r="U30" s="310"/>
      <c r="V30" s="310"/>
      <c r="W30" s="310"/>
      <c r="X30" s="310"/>
      <c r="Z30" s="323"/>
      <c r="AA30" s="323"/>
      <c r="AB30" s="323"/>
    </row>
    <row r="31" spans="1:28" outlineLevel="1">
      <c r="A31" s="65"/>
      <c r="B31" s="65"/>
      <c r="C31" s="66"/>
      <c r="D31" s="65"/>
      <c r="E31" s="67" t="s">
        <v>369</v>
      </c>
      <c r="F31" s="67"/>
      <c r="G31" s="69" t="s">
        <v>349</v>
      </c>
      <c r="H31" s="67"/>
      <c r="I31" s="67"/>
      <c r="J31" s="306"/>
      <c r="K31" s="306"/>
      <c r="L31" s="306"/>
      <c r="M31" s="306"/>
      <c r="N31" s="306"/>
      <c r="O31" s="313">
        <f>Calc!O$741</f>
        <v>6.7127249042364854</v>
      </c>
      <c r="P31" s="313">
        <f>Calc!P$741</f>
        <v>2.0861422654789274</v>
      </c>
      <c r="Q31" s="313">
        <f>Calc!Q$741</f>
        <v>3.4743842159491383</v>
      </c>
      <c r="R31" s="313">
        <f>Calc!R$741</f>
        <v>4.3716344868524715</v>
      </c>
      <c r="S31" s="313">
        <f>Calc!S$741</f>
        <v>11.397709144358053</v>
      </c>
      <c r="T31" s="313">
        <f>Calc!T$741</f>
        <v>8.7623897110781144</v>
      </c>
      <c r="U31" s="313">
        <f>Calc!U$741</f>
        <v>2.6279024907005137</v>
      </c>
      <c r="V31" s="313">
        <f>Calc!V$741</f>
        <v>0.7773464455546204</v>
      </c>
      <c r="W31" s="313">
        <f>Calc!W$741</f>
        <v>5.1614194981168851</v>
      </c>
      <c r="X31" s="313">
        <f>Calc!X$741</f>
        <v>-1.2636641899686794</v>
      </c>
      <c r="Z31" s="313">
        <f>AVERAGE(Calc!$Y$741:$AC$741)</f>
        <v>1.4035416981549091</v>
      </c>
      <c r="AA31" s="313">
        <f>AVERAGE(Calc!$AD$741:$AH$741)</f>
        <v>7.3504494968494788E-2</v>
      </c>
      <c r="AB31" s="313">
        <f>AVERAGE(Calc!$AI$741:AM$741)</f>
        <v>1.0713421029449308</v>
      </c>
    </row>
    <row r="32" spans="1:28" outlineLevel="1">
      <c r="A32" s="65"/>
      <c r="B32" s="65"/>
      <c r="C32" s="66"/>
      <c r="D32" s="65"/>
      <c r="E32" s="67"/>
      <c r="F32" s="146"/>
      <c r="G32" s="69"/>
      <c r="H32" s="146"/>
      <c r="I32" s="146"/>
      <c r="J32" s="306"/>
      <c r="K32" s="306"/>
      <c r="L32" s="306"/>
      <c r="M32" s="306"/>
      <c r="N32" s="306"/>
      <c r="O32" s="306"/>
      <c r="P32" s="306"/>
      <c r="Q32" s="306"/>
      <c r="R32" s="306"/>
      <c r="S32" s="306"/>
      <c r="T32" s="305"/>
      <c r="U32" s="305"/>
      <c r="V32" s="305"/>
      <c r="W32" s="305"/>
      <c r="X32" s="305"/>
    </row>
    <row r="33" spans="1:28" outlineLevel="1">
      <c r="A33" s="65"/>
      <c r="B33" s="65"/>
      <c r="C33" s="66"/>
      <c r="D33" s="65"/>
      <c r="E33" s="67" t="s">
        <v>376</v>
      </c>
      <c r="F33" s="67"/>
      <c r="G33" s="69" t="s">
        <v>349</v>
      </c>
      <c r="H33" s="67"/>
      <c r="I33" s="67"/>
      <c r="J33" s="313">
        <f>Calc!J$852</f>
        <v>195.45298861382977</v>
      </c>
      <c r="K33" s="313">
        <f>Calc!K$852</f>
        <v>196.65182412852309</v>
      </c>
      <c r="L33" s="313">
        <f>Calc!L$852</f>
        <v>180.31798081416852</v>
      </c>
      <c r="M33" s="313">
        <f>Calc!M$852</f>
        <v>176.25086625086627</v>
      </c>
      <c r="N33" s="313">
        <f>Calc!N$852</f>
        <v>180.42388018686452</v>
      </c>
      <c r="O33" s="310"/>
      <c r="P33" s="310"/>
      <c r="Q33" s="310"/>
      <c r="R33" s="310"/>
      <c r="S33" s="310"/>
      <c r="T33" s="310"/>
      <c r="U33" s="310"/>
      <c r="V33" s="310"/>
      <c r="W33" s="310"/>
      <c r="X33" s="310"/>
      <c r="Z33" s="323"/>
      <c r="AA33" s="323"/>
      <c r="AB33" s="323"/>
    </row>
    <row r="34" spans="1:28" outlineLevel="1">
      <c r="A34" s="65"/>
      <c r="B34" s="65"/>
      <c r="C34" s="66"/>
      <c r="D34" s="65"/>
      <c r="E34" s="67" t="s">
        <v>369</v>
      </c>
      <c r="F34" s="67"/>
      <c r="G34" s="69" t="s">
        <v>349</v>
      </c>
      <c r="H34" s="67"/>
      <c r="I34" s="67"/>
      <c r="J34" s="306"/>
      <c r="K34" s="306"/>
      <c r="L34" s="306"/>
      <c r="M34" s="306"/>
      <c r="N34" s="306"/>
      <c r="O34" s="313">
        <f>Calc!O$847</f>
        <v>0</v>
      </c>
      <c r="P34" s="313">
        <f>Calc!P$847</f>
        <v>0</v>
      </c>
      <c r="Q34" s="313">
        <f>Calc!Q$847</f>
        <v>0</v>
      </c>
      <c r="R34" s="313">
        <f>Calc!R$847</f>
        <v>0</v>
      </c>
      <c r="S34" s="313">
        <f>Calc!S$847</f>
        <v>0</v>
      </c>
      <c r="T34" s="313">
        <f>Calc!T$847</f>
        <v>0</v>
      </c>
      <c r="U34" s="313">
        <f>Calc!U$847</f>
        <v>0</v>
      </c>
      <c r="V34" s="313">
        <f>Calc!V$847</f>
        <v>0</v>
      </c>
      <c r="W34" s="313">
        <f>Calc!W$847</f>
        <v>0</v>
      </c>
      <c r="X34" s="313">
        <f>Calc!X$847</f>
        <v>0</v>
      </c>
      <c r="Z34" s="313">
        <f>AVERAGE(Calc!$Y$847:$AC$847)</f>
        <v>0</v>
      </c>
      <c r="AA34" s="313">
        <f>AVERAGE(Calc!$AD$847:$AH$847)</f>
        <v>0</v>
      </c>
      <c r="AB34" s="313">
        <f>AVERAGE(Calc!$AI$847:AM$847)</f>
        <v>0</v>
      </c>
    </row>
    <row r="35" spans="1:28" outlineLevel="1">
      <c r="A35" s="65"/>
      <c r="B35" s="65"/>
      <c r="C35" s="66"/>
      <c r="D35" s="65"/>
      <c r="E35" s="67"/>
      <c r="F35" s="67"/>
      <c r="G35" s="69"/>
      <c r="H35" s="67"/>
      <c r="I35" s="67"/>
      <c r="J35" s="306"/>
      <c r="K35" s="306"/>
      <c r="L35" s="306"/>
      <c r="M35" s="306"/>
      <c r="N35" s="306"/>
      <c r="O35" s="313"/>
      <c r="P35" s="313"/>
      <c r="Q35" s="313"/>
      <c r="R35" s="313"/>
      <c r="S35" s="313"/>
      <c r="T35" s="313"/>
      <c r="U35" s="313"/>
      <c r="V35" s="313"/>
      <c r="W35" s="313"/>
      <c r="X35" s="313"/>
      <c r="Z35" s="313"/>
      <c r="AA35" s="313"/>
      <c r="AB35" s="313"/>
    </row>
    <row r="36" spans="1:28" outlineLevel="1">
      <c r="A36" s="65"/>
      <c r="B36" s="65"/>
      <c r="C36" s="66"/>
      <c r="D36" s="65"/>
      <c r="E36" s="67" t="s">
        <v>377</v>
      </c>
      <c r="F36" s="67"/>
      <c r="G36" s="69" t="s">
        <v>349</v>
      </c>
      <c r="H36" s="67"/>
      <c r="I36" s="67"/>
      <c r="J36" s="313">
        <f>Calc!J$958</f>
        <v>195.45298861382977</v>
      </c>
      <c r="K36" s="313">
        <f>Calc!K$958</f>
        <v>196.65182412852309</v>
      </c>
      <c r="L36" s="313">
        <f>Calc!L$958</f>
        <v>180.31798081416852</v>
      </c>
      <c r="M36" s="313">
        <f>Calc!M$958</f>
        <v>176.25086625086627</v>
      </c>
      <c r="N36" s="313">
        <f>Calc!N$958</f>
        <v>180.42388018686452</v>
      </c>
      <c r="O36" s="310"/>
      <c r="P36" s="310"/>
      <c r="Q36" s="310"/>
      <c r="R36" s="310"/>
      <c r="S36" s="310"/>
      <c r="T36" s="310"/>
      <c r="U36" s="310"/>
      <c r="V36" s="310"/>
      <c r="W36" s="310"/>
      <c r="X36" s="310"/>
      <c r="Z36" s="323"/>
      <c r="AA36" s="323"/>
      <c r="AB36" s="323"/>
    </row>
    <row r="37" spans="1:28" outlineLevel="1">
      <c r="A37" s="65"/>
      <c r="B37" s="65"/>
      <c r="C37" s="66"/>
      <c r="D37" s="65"/>
      <c r="E37" s="67" t="s">
        <v>369</v>
      </c>
      <c r="F37" s="67"/>
      <c r="G37" s="69" t="s">
        <v>349</v>
      </c>
      <c r="H37" s="67"/>
      <c r="I37" s="67"/>
      <c r="J37" s="306"/>
      <c r="K37" s="306"/>
      <c r="L37" s="306"/>
      <c r="M37" s="306"/>
      <c r="N37" s="306"/>
      <c r="O37" s="313">
        <f>Calc!O$953</f>
        <v>0</v>
      </c>
      <c r="P37" s="313">
        <f>Calc!P$953</f>
        <v>0</v>
      </c>
      <c r="Q37" s="313">
        <f>Calc!Q$953</f>
        <v>0</v>
      </c>
      <c r="R37" s="313">
        <f>Calc!R$953</f>
        <v>0</v>
      </c>
      <c r="S37" s="313">
        <f>Calc!S$953</f>
        <v>0</v>
      </c>
      <c r="T37" s="313">
        <f>Calc!T$953</f>
        <v>0</v>
      </c>
      <c r="U37" s="313">
        <f>Calc!U$953</f>
        <v>0</v>
      </c>
      <c r="V37" s="313">
        <f>Calc!V$953</f>
        <v>0</v>
      </c>
      <c r="W37" s="313">
        <f>Calc!W$953</f>
        <v>0</v>
      </c>
      <c r="X37" s="313">
        <f>Calc!X$953</f>
        <v>0</v>
      </c>
      <c r="Z37" s="313">
        <f>AVERAGE(Calc!$Y$953:$AC$953)</f>
        <v>0</v>
      </c>
      <c r="AA37" s="313">
        <f>AVERAGE(Calc!$AD$953:$AH$953)</f>
        <v>0</v>
      </c>
      <c r="AB37" s="313">
        <f>AVERAGE(Calc!$AI$953:AM$953)</f>
        <v>0</v>
      </c>
    </row>
    <row r="38" spans="1:28" outlineLevel="1">
      <c r="A38" s="65"/>
      <c r="B38" s="65"/>
      <c r="C38" s="66"/>
      <c r="D38" s="65"/>
      <c r="E38" s="67"/>
      <c r="F38" s="67"/>
      <c r="G38" s="69"/>
      <c r="H38" s="67"/>
      <c r="I38" s="67"/>
      <c r="J38" s="306"/>
      <c r="K38" s="306"/>
      <c r="L38" s="306"/>
      <c r="M38" s="306"/>
      <c r="N38" s="306"/>
      <c r="O38" s="313"/>
      <c r="P38" s="313"/>
      <c r="Q38" s="313"/>
      <c r="R38" s="313"/>
      <c r="S38" s="313"/>
      <c r="T38" s="313"/>
      <c r="U38" s="313"/>
      <c r="V38" s="313"/>
      <c r="W38" s="313"/>
      <c r="X38" s="313"/>
      <c r="Z38" s="313"/>
      <c r="AA38" s="313"/>
      <c r="AB38" s="313"/>
    </row>
    <row r="39" spans="1:28" outlineLevel="1">
      <c r="A39" s="65"/>
      <c r="B39" s="65"/>
      <c r="C39" s="66"/>
      <c r="D39" s="65"/>
      <c r="E39" s="67" t="s">
        <v>378</v>
      </c>
      <c r="F39" s="67"/>
      <c r="G39" s="69" t="s">
        <v>349</v>
      </c>
      <c r="H39" s="67"/>
      <c r="I39" s="67"/>
      <c r="J39" s="313">
        <f>Calc!J$1064</f>
        <v>195.45298861382977</v>
      </c>
      <c r="K39" s="313">
        <f>Calc!K$1064</f>
        <v>196.65182412852309</v>
      </c>
      <c r="L39" s="313">
        <f>Calc!L$1064</f>
        <v>180.31798081416852</v>
      </c>
      <c r="M39" s="313">
        <f>Calc!M$1064</f>
        <v>176.25086625086627</v>
      </c>
      <c r="N39" s="313">
        <f>Calc!N$1064</f>
        <v>180.42388018686452</v>
      </c>
      <c r="O39" s="310"/>
      <c r="P39" s="310"/>
      <c r="Q39" s="310"/>
      <c r="R39" s="310"/>
      <c r="S39" s="310"/>
      <c r="T39" s="310"/>
      <c r="U39" s="310"/>
      <c r="V39" s="310"/>
      <c r="W39" s="310"/>
      <c r="X39" s="310"/>
      <c r="Z39" s="323"/>
      <c r="AA39" s="323"/>
      <c r="AB39" s="323"/>
    </row>
    <row r="40" spans="1:28" outlineLevel="1">
      <c r="A40" s="65"/>
      <c r="B40" s="65"/>
      <c r="C40" s="66"/>
      <c r="D40" s="65"/>
      <c r="E40" s="67" t="s">
        <v>369</v>
      </c>
      <c r="F40" s="67"/>
      <c r="G40" s="69" t="s">
        <v>349</v>
      </c>
      <c r="H40" s="67"/>
      <c r="I40" s="67"/>
      <c r="J40" s="306"/>
      <c r="K40" s="306"/>
      <c r="L40" s="306"/>
      <c r="M40" s="306"/>
      <c r="N40" s="306"/>
      <c r="O40" s="313">
        <f>Calc!O$1059</f>
        <v>0</v>
      </c>
      <c r="P40" s="313">
        <f>Calc!P$1059</f>
        <v>0</v>
      </c>
      <c r="Q40" s="313">
        <f>Calc!Q$1059</f>
        <v>0</v>
      </c>
      <c r="R40" s="313">
        <f>Calc!R$1059</f>
        <v>0</v>
      </c>
      <c r="S40" s="313">
        <f>Calc!S$1059</f>
        <v>0</v>
      </c>
      <c r="T40" s="313">
        <f>Calc!T$1059</f>
        <v>0</v>
      </c>
      <c r="U40" s="313">
        <f>Calc!U$1059</f>
        <v>0</v>
      </c>
      <c r="V40" s="313">
        <f>Calc!V$1059</f>
        <v>0</v>
      </c>
      <c r="W40" s="313">
        <f>Calc!W$1059</f>
        <v>0</v>
      </c>
      <c r="X40" s="313">
        <f>Calc!X$1059</f>
        <v>0</v>
      </c>
      <c r="Z40" s="313">
        <f>AVERAGE(Calc!$Y$1059:$AC$1059)</f>
        <v>0</v>
      </c>
      <c r="AA40" s="313">
        <f>AVERAGE(Calc!$AD$1059:$AH$1059)</f>
        <v>0</v>
      </c>
      <c r="AB40" s="313">
        <f>AVERAGE(Calc!$AI$1059:AM$1059)</f>
        <v>0</v>
      </c>
    </row>
    <row r="41" spans="1:28" outlineLevel="1">
      <c r="A41" s="65"/>
      <c r="B41" s="65"/>
      <c r="C41" s="66"/>
      <c r="D41" s="65"/>
      <c r="E41" s="67"/>
      <c r="F41" s="146"/>
      <c r="G41" s="69"/>
      <c r="H41" s="146"/>
      <c r="I41" s="146"/>
      <c r="J41" s="310"/>
      <c r="K41" s="310"/>
      <c r="L41" s="310"/>
      <c r="M41" s="310"/>
      <c r="N41" s="310"/>
      <c r="O41" s="305"/>
      <c r="P41" s="305"/>
      <c r="Q41" s="305"/>
      <c r="R41" s="305"/>
      <c r="S41" s="305"/>
      <c r="T41" s="305"/>
      <c r="U41" s="305"/>
      <c r="V41" s="305"/>
      <c r="W41" s="305"/>
      <c r="X41" s="305"/>
    </row>
    <row r="42" spans="1:28" outlineLevel="1">
      <c r="A42" s="65"/>
      <c r="B42" s="65"/>
      <c r="C42" s="66"/>
      <c r="D42" s="65"/>
      <c r="E42" s="153"/>
      <c r="F42" s="153"/>
      <c r="G42" s="154"/>
      <c r="H42" s="153"/>
      <c r="I42" s="153"/>
      <c r="J42" s="311"/>
      <c r="K42" s="311"/>
      <c r="L42" s="311"/>
      <c r="M42" s="311"/>
      <c r="N42" s="311"/>
      <c r="O42" s="312"/>
      <c r="P42" s="312"/>
      <c r="Q42" s="312"/>
      <c r="R42" s="312"/>
      <c r="S42" s="312"/>
      <c r="T42" s="312"/>
      <c r="U42" s="312"/>
      <c r="V42" s="312"/>
      <c r="W42" s="312"/>
      <c r="X42" s="312"/>
    </row>
    <row r="43" spans="1:28" outlineLevel="1">
      <c r="A43" s="65"/>
      <c r="B43" s="65"/>
      <c r="C43" s="66"/>
      <c r="D43" s="65"/>
      <c r="E43" s="67"/>
      <c r="F43" s="146"/>
      <c r="G43" s="147"/>
      <c r="H43" s="146"/>
      <c r="I43" s="146"/>
      <c r="J43" s="310"/>
      <c r="K43" s="310"/>
      <c r="L43" s="310"/>
      <c r="M43" s="310"/>
      <c r="N43" s="310"/>
      <c r="O43" s="313"/>
      <c r="P43" s="313"/>
      <c r="Q43" s="313"/>
      <c r="R43" s="313"/>
      <c r="S43" s="313"/>
      <c r="T43" s="313"/>
      <c r="U43" s="313"/>
      <c r="V43" s="313"/>
      <c r="W43" s="313"/>
      <c r="X43" s="313"/>
    </row>
    <row r="44" spans="1:28">
      <c r="A44" s="65"/>
      <c r="B44" s="65"/>
      <c r="C44" s="66"/>
      <c r="D44" s="65"/>
      <c r="E44" s="67"/>
      <c r="F44" s="146"/>
      <c r="G44" s="147"/>
      <c r="H44" s="146"/>
      <c r="I44" s="146"/>
      <c r="J44" s="310"/>
      <c r="K44" s="310"/>
      <c r="L44" s="310"/>
      <c r="M44" s="310"/>
      <c r="N44" s="310"/>
      <c r="O44" s="310"/>
      <c r="P44" s="310"/>
      <c r="Q44" s="310"/>
      <c r="R44" s="310"/>
      <c r="S44" s="310"/>
      <c r="T44" s="310"/>
      <c r="U44" s="310"/>
      <c r="V44" s="310"/>
      <c r="W44" s="310"/>
      <c r="X44" s="310"/>
    </row>
    <row r="45" spans="1:28" s="20" customFormat="1" ht="14">
      <c r="A45" s="19" t="s">
        <v>116</v>
      </c>
      <c r="B45" s="19"/>
      <c r="C45" s="19"/>
      <c r="D45" s="19"/>
      <c r="E45" s="19"/>
      <c r="F45" s="19"/>
      <c r="G45" s="19"/>
      <c r="H45" s="19"/>
      <c r="I45" s="19"/>
      <c r="J45" s="19"/>
      <c r="K45" s="19"/>
      <c r="L45" s="19"/>
      <c r="M45" s="19"/>
      <c r="N45" s="19"/>
      <c r="O45" s="19"/>
      <c r="P45" s="19"/>
      <c r="Q45" s="19"/>
      <c r="R45" s="19"/>
      <c r="S45" s="19"/>
      <c r="T45" s="19"/>
      <c r="U45" s="19"/>
      <c r="V45" s="18"/>
      <c r="W45" s="18"/>
      <c r="X45" s="18"/>
    </row>
    <row r="47" spans="1:28">
      <c r="O47" s="314"/>
      <c r="P47" s="314"/>
      <c r="Q47" s="314"/>
      <c r="R47" s="314"/>
    </row>
    <row r="48" spans="1:28">
      <c r="O48" s="314"/>
      <c r="P48" s="314"/>
      <c r="Q48" s="314"/>
      <c r="R48" s="314"/>
    </row>
    <row r="49" spans="15:18">
      <c r="O49" s="304"/>
      <c r="P49" s="304"/>
      <c r="Q49" s="304"/>
      <c r="R49" s="304"/>
    </row>
    <row r="51" spans="15:18">
      <c r="Q51" s="304"/>
    </row>
  </sheetData>
  <phoneticPr fontId="43"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1" stopIfTrue="1" operator="equal" id="{51586B17-380A-4A89-B844-6A3AB2018B28}">
            <xm:f>Inputs!$F$22</xm:f>
            <x14:dxf>
              <fill>
                <patternFill>
                  <bgColor theme="0" tint="-0.14996795556505021"/>
                </patternFill>
              </fill>
            </x14:dxf>
          </x14:cfRule>
          <x14:cfRule type="cellIs" priority="12" stopIfTrue="1" operator="equal" id="{5AAB63CC-0774-4675-9DF9-1379939F0F6B}">
            <xm:f>Inputs!$F$21</xm:f>
            <x14:dxf>
              <fill>
                <patternFill>
                  <bgColor indexed="44"/>
                </patternFill>
              </fill>
            </x14:dxf>
          </x14:cfRule>
          <x14:cfRule type="cellIs" priority="13" stopIfTrue="1" operator="equal" id="{26A9F54B-4903-4D79-BFE3-5B7E2A201656}">
            <xm:f>Inputs!$F$20</xm:f>
            <x14:dxf>
              <fill>
                <patternFill>
                  <bgColor indexed="47"/>
                </patternFill>
              </fill>
            </x14:dxf>
          </x14:cfRule>
          <xm:sqref>J3:X3</xm:sqref>
        </x14:conditionalFormatting>
        <x14:conditionalFormatting xmlns:xm="http://schemas.microsoft.com/office/excel/2006/main">
          <x14:cfRule type="cellIs" priority="14" operator="lessThan" id="{7926B882-76E3-4FEA-B59A-BFDAFD435D20}">
            <xm:f>Inputs!#REF!*-1</xm:f>
            <x14:dxf>
              <font>
                <color rgb="FF9C0006"/>
              </font>
              <fill>
                <patternFill>
                  <bgColor rgb="FFFFC7CE"/>
                </patternFill>
              </fill>
            </x14:dxf>
          </x14:cfRule>
          <x14:cfRule type="cellIs" priority="15" operator="greaterThan" id="{9F877E80-C6E4-4908-9AEC-028ACD40D778}">
            <xm:f>Inputs!#REF!</xm:f>
            <x14:dxf>
              <font>
                <color rgb="FF9C0006"/>
              </font>
              <fill>
                <patternFill>
                  <bgColor rgb="FFFFC7CE"/>
                </patternFill>
              </fill>
            </x14:dxf>
          </x14:cfRule>
          <x14:cfRule type="cellIs" priority="19" operator="lessThan" id="{58FE03B4-49C3-4214-AE5C-83398E8623F8}">
            <xm:f>Inputs!#REF!*-1</xm:f>
            <x14:dxf>
              <font>
                <color rgb="FF9C0006"/>
              </font>
              <fill>
                <patternFill>
                  <bgColor rgb="FFFFC7CE"/>
                </patternFill>
              </fill>
            </x14:dxf>
          </x14:cfRule>
          <x14:cfRule type="cellIs" priority="20" operator="greaterThan" id="{C60B8867-BE0A-4ACF-8C55-25A0816A0B70}">
            <xm:f>Inputs!#REF!</xm:f>
            <x14:dxf>
              <font>
                <color rgb="FF9C0006"/>
              </font>
              <fill>
                <patternFill>
                  <bgColor rgb="FFFFC7CE"/>
                </patternFill>
              </fill>
            </x14:dxf>
          </x14:cfRule>
          <xm:sqref>O23:X23</xm:sqref>
        </x14:conditionalFormatting>
        <x14:conditionalFormatting xmlns:xm="http://schemas.microsoft.com/office/excel/2006/main">
          <x14:cfRule type="cellIs" priority="21" operator="greaterThan" id="{5714A7CA-E099-488A-8CB2-30804EE8085B}">
            <xm:f>Inputs!#REF!</xm:f>
            <x14:dxf>
              <font>
                <color rgb="FF9C0006"/>
              </font>
              <fill>
                <patternFill>
                  <bgColor rgb="FFFFC7CE"/>
                </patternFill>
              </fill>
            </x14:dxf>
          </x14:cfRule>
          <xm:sqref>O43:X43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0B06A4-6704-4E8F-A035-1F8A030BB688}"/>
</file>

<file path=customXml/itemProps2.xml><?xml version="1.0" encoding="utf-8"?>
<ds:datastoreItem xmlns:ds="http://schemas.openxmlformats.org/officeDocument/2006/customXml" ds:itemID="{BDE9AB4B-38A5-4B3E-A048-255DAF7D1065}">
  <ds:schemaRefs>
    <ds:schemaRef ds:uri="http://schemas.microsoft.com/sharepoint/v3/contenttype/forms"/>
  </ds:schemaRefs>
</ds:datastoreItem>
</file>

<file path=customXml/itemProps3.xml><?xml version="1.0" encoding="utf-8"?>
<ds:datastoreItem xmlns:ds="http://schemas.openxmlformats.org/officeDocument/2006/customXml" ds:itemID="{746A2AC5-330D-4346-BBF8-FBCF63723570}">
  <ds:schemaRefs>
    <ds:schemaRef ds:uri="http://purl.org/dc/elements/1.1/"/>
    <ds:schemaRef ds:uri="http://schemas.microsoft.com/office/2006/metadata/properties"/>
    <ds:schemaRef ds:uri="http://purl.org/dc/dcmitype/"/>
    <ds:schemaRef ds:uri="http://www.w3.org/XML/1998/namespace"/>
    <ds:schemaRef ds:uri="8d59ef42-dace-4096-a728-36eedb773582"/>
    <ds:schemaRef ds:uri="http://schemas.microsoft.com/office/2006/documentManagement/types"/>
    <ds:schemaRef ds:uri="http://schemas.microsoft.com/office/infopath/2007/PartnerControls"/>
    <ds:schemaRef ds:uri="870392fd-82af-4a82-803c-ef8efcf9522c"/>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vt:lpstr>
      <vt:lpstr>Key</vt:lpstr>
      <vt:lpstr>Control</vt:lpstr>
      <vt:lpstr>Procedure</vt:lpstr>
      <vt:lpstr>Inputs</vt:lpstr>
      <vt:lpstr>Time</vt:lpstr>
      <vt:lpstr>Calc</vt:lpstr>
      <vt:lpstr>Output(1)</vt:lpstr>
      <vt:lpstr>Calc!Print_Area</vt:lpstr>
      <vt:lpstr>Inputs!Print_Area</vt:lpstr>
      <vt:lpstr>'Output(1)'!Print_Area</vt:lpstr>
      <vt:lpstr>Procedure!Print_Area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Hall, Martin</dc:creator>
  <cp:keywords/>
  <dc:description/>
  <cp:lastModifiedBy>Simmonds, Emma</cp:lastModifiedBy>
  <cp:revision/>
  <dcterms:created xsi:type="dcterms:W3CDTF">2019-05-21T09:13:11Z</dcterms:created>
  <dcterms:modified xsi:type="dcterms:W3CDTF">2023-09-25T20:31:16Z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0x0101003F1780788CE230408D5FB6B4D19807C9</vt:lpwstr>
  </property>
</Properties>
</file>